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E\Desktop\"/>
    </mc:Choice>
  </mc:AlternateContent>
  <bookViews>
    <workbookView xWindow="0" yWindow="0" windowWidth="25200" windowHeight="11445" activeTab="2"/>
  </bookViews>
  <sheets>
    <sheet name="О шаблоне" sheetId="1" r:id="rId1"/>
    <sheet name="Реестр" sheetId="7" r:id="rId2"/>
    <sheet name="1. Приказ" sheetId="2" r:id="rId3"/>
    <sheet name="2. Программа" sheetId="11" r:id="rId4"/>
    <sheet name="3. Смета" sheetId="4" r:id="rId5"/>
    <sheet name="4. Отчет" sheetId="5" r:id="rId6"/>
    <sheet name="5. Акт" sheetId="6" r:id="rId7"/>
  </sheets>
  <definedNames>
    <definedName name="Abrv">Реестр!$J$2</definedName>
    <definedName name="City">Реестр!$E$3</definedName>
    <definedName name="Company">Реестр!$E$2</definedName>
    <definedName name="Date">'1. Приказ'!$E$7</definedName>
    <definedName name="Name1">Реестр!$E$6</definedName>
    <definedName name="Name2">Реестр!$E$7</definedName>
    <definedName name="Name3">Реестр!$E$8</definedName>
    <definedName name="Number">'1. Приказ'!$D$3</definedName>
    <definedName name="Position1">Реестр!$F$6</definedName>
    <definedName name="Position2">Реестр!$F$7</definedName>
    <definedName name="Position3">Реестр!$F$8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5" i="11" l="1"/>
  <c r="A64" i="11"/>
  <c r="A14" i="11"/>
  <c r="E7" i="11"/>
  <c r="E6" i="11"/>
  <c r="A4" i="11"/>
  <c r="A1" i="11"/>
  <c r="D39" i="5"/>
  <c r="B39" i="5"/>
  <c r="D37" i="5"/>
  <c r="B37" i="5"/>
  <c r="D35" i="5"/>
  <c r="B35" i="5"/>
  <c r="D33" i="2"/>
  <c r="D31" i="2"/>
  <c r="D29" i="2"/>
  <c r="B33" i="2"/>
  <c r="B31" i="2"/>
  <c r="B29" i="2"/>
  <c r="E27" i="6"/>
  <c r="E17" i="6" s="1"/>
  <c r="E26" i="5"/>
  <c r="E17" i="5" s="1"/>
  <c r="E26" i="4"/>
  <c r="E20" i="2"/>
  <c r="C27" i="6"/>
  <c r="C26" i="5"/>
  <c r="C26" i="4"/>
  <c r="C20" i="2"/>
  <c r="A17" i="6"/>
  <c r="A50" i="6"/>
  <c r="A49" i="6"/>
  <c r="D36" i="6"/>
  <c r="B36" i="6"/>
  <c r="D40" i="6"/>
  <c r="D42" i="6"/>
  <c r="C29" i="6"/>
  <c r="C28" i="5"/>
  <c r="C28" i="4"/>
  <c r="C22" i="2"/>
  <c r="E9" i="6"/>
  <c r="E8" i="6"/>
  <c r="A6" i="6"/>
  <c r="A52" i="5"/>
  <c r="A51" i="5"/>
  <c r="D42" i="5"/>
  <c r="E45" i="4" l="1"/>
  <c r="E47" i="4"/>
  <c r="C44" i="5"/>
  <c r="E24" i="5"/>
  <c r="D24" i="5"/>
  <c r="C24" i="5"/>
  <c r="E22" i="5"/>
  <c r="D22" i="5"/>
  <c r="C22" i="5"/>
  <c r="E20" i="5"/>
  <c r="D20" i="5"/>
  <c r="C20" i="5"/>
  <c r="E25" i="6"/>
  <c r="D25" i="6"/>
  <c r="C25" i="6"/>
  <c r="E23" i="6"/>
  <c r="D23" i="6"/>
  <c r="C23" i="6"/>
  <c r="E21" i="6"/>
  <c r="D21" i="6"/>
  <c r="C21" i="6"/>
  <c r="A17" i="5"/>
  <c r="A6" i="5"/>
  <c r="E9" i="5"/>
  <c r="E8" i="5"/>
  <c r="A56" i="4"/>
  <c r="A55" i="4"/>
  <c r="E41" i="4"/>
  <c r="E39" i="4"/>
  <c r="E37" i="4"/>
  <c r="E35" i="4"/>
  <c r="E33" i="4"/>
  <c r="A17" i="4"/>
  <c r="C24" i="4"/>
  <c r="C22" i="4"/>
  <c r="C20" i="4"/>
  <c r="E9" i="4"/>
  <c r="E8" i="4"/>
  <c r="C18" i="2"/>
  <c r="C16" i="2"/>
  <c r="C14" i="2"/>
  <c r="E7" i="2"/>
  <c r="A6" i="4"/>
  <c r="C3" i="2"/>
  <c r="A7" i="2"/>
  <c r="A50" i="2"/>
  <c r="A51" i="2"/>
  <c r="D38" i="2"/>
  <c r="B38" i="2"/>
  <c r="E14" i="11" l="1"/>
  <c r="B5" i="11"/>
  <c r="E49" i="4"/>
  <c r="D38" i="6" s="1"/>
  <c r="B7" i="6"/>
  <c r="B7" i="4"/>
  <c r="E17" i="4"/>
  <c r="B7" i="5"/>
  <c r="A1" i="4" l="1"/>
  <c r="A1" i="6" l="1"/>
  <c r="A1" i="5"/>
  <c r="A1" i="2"/>
</calcChain>
</file>

<file path=xl/comments1.xml><?xml version="1.0" encoding="utf-8"?>
<comments xmlns="http://schemas.openxmlformats.org/spreadsheetml/2006/main">
  <authors>
    <author>XE</author>
  </authors>
  <commentList>
    <comment ref="D3" authorId="0" shapeId="0">
      <text>
        <r>
          <rPr>
            <b/>
            <i/>
            <sz val="18"/>
            <color indexed="81"/>
            <rFont val="Segoe Script"/>
            <family val="2"/>
            <charset val="204"/>
          </rPr>
          <t>Вбей №!</t>
        </r>
      </text>
    </comment>
  </commentList>
</comments>
</file>

<file path=xl/sharedStrings.xml><?xml version="1.0" encoding="utf-8"?>
<sst xmlns="http://schemas.openxmlformats.org/spreadsheetml/2006/main" count="193" uniqueCount="137">
  <si>
    <t>на проведение представительского мероприятия</t>
  </si>
  <si>
    <t>ОТЧЕТ</t>
  </si>
  <si>
    <t>АКТ</t>
  </si>
  <si>
    <t>Вид представительских расходов</t>
  </si>
  <si>
    <t>Транспортное обслуживание</t>
  </si>
  <si>
    <t>Генеральный директор</t>
  </si>
  <si>
    <t>Увеличение совместного производства и реализации мебели</t>
  </si>
  <si>
    <t>Наименование организации</t>
  </si>
  <si>
    <t>Ташкент</t>
  </si>
  <si>
    <t>№</t>
  </si>
  <si>
    <t>Цель мероприятия</t>
  </si>
  <si>
    <t>Цели</t>
  </si>
  <si>
    <t>ПМ</t>
  </si>
  <si>
    <t>Первая подпись</t>
  </si>
  <si>
    <t>ФИО</t>
  </si>
  <si>
    <t>Должность</t>
  </si>
  <si>
    <t>Вторая подпись</t>
  </si>
  <si>
    <t>Главный бухгалтер</t>
  </si>
  <si>
    <t>http://wonjin-consulting.blogspot.com/2012/03/blog-post_26.html</t>
  </si>
  <si>
    <t xml:space="preserve"> о проведении представительского мероприятия</t>
  </si>
  <si>
    <t>Тема переговоров</t>
  </si>
  <si>
    <t>УТВЕРЖДАЮ</t>
  </si>
  <si>
    <t>Расходы уменьшают базу по налогу на прибыль</t>
  </si>
  <si>
    <t>Фактическая сумма расходов (сум)</t>
  </si>
  <si>
    <t>Установленная сумма расходов по смете (сум)</t>
  </si>
  <si>
    <t>о включении представительских расходов в состав затрат</t>
  </si>
  <si>
    <t>Место мероприятия</t>
  </si>
  <si>
    <t>Представительские расходы</t>
  </si>
  <si>
    <t>Проживание</t>
  </si>
  <si>
    <t>Услуги переводчика</t>
  </si>
  <si>
    <t>Проведение официального приема
(завтрак, обед или другое аналогичное мероприятие)</t>
  </si>
  <si>
    <t>Буфетное обслуживание</t>
  </si>
  <si>
    <t>3 рабочих дня после окончания мероприятия</t>
  </si>
  <si>
    <t>Программа представительского мероприятия:</t>
  </si>
  <si>
    <t>Смета предствительских расходов:</t>
  </si>
  <si>
    <t>Срок представления отчета о мероприятии:</t>
  </si>
  <si>
    <t>Ответственное лицо за расходование средств, а также оформление документов по мероприятию:</t>
  </si>
  <si>
    <t>Приложение № 2 к настоящему приказу</t>
  </si>
  <si>
    <t>Приложение № 1 к настоящему приказу</t>
  </si>
  <si>
    <t>на представительское мероприятие</t>
  </si>
  <si>
    <t>Результат переговоров</t>
  </si>
  <si>
    <t>Статья затрат</t>
  </si>
  <si>
    <t>Город (местонахождение)</t>
  </si>
  <si>
    <t>Ответственный</t>
  </si>
  <si>
    <t>Алиев А.А.</t>
  </si>
  <si>
    <t>Салиев С.С.</t>
  </si>
  <si>
    <t>Заместитель Директора</t>
  </si>
  <si>
    <t>Установление взаимного сотрудничества</t>
  </si>
  <si>
    <t>Поддержание взаимного сотрудничества</t>
  </si>
  <si>
    <t>Принимаемая сторона</t>
  </si>
  <si>
    <t>Наблюдательный совет общества</t>
  </si>
  <si>
    <t>Дата
Приказа</t>
  </si>
  <si>
    <t>Место
Мероприятия</t>
  </si>
  <si>
    <t>Проведение официального приема (завтрак, обед или др.)</t>
  </si>
  <si>
    <t>Прием и обслуживание участников, прибывших на заседание</t>
  </si>
  <si>
    <t>Тема
переговоров</t>
  </si>
  <si>
    <t>Цель
мероприятия</t>
  </si>
  <si>
    <t>Фактическая
сумма</t>
  </si>
  <si>
    <t>Результат
переговоров</t>
  </si>
  <si>
    <t>г.Ташкент-г.Самарканд-г.Бухара</t>
  </si>
  <si>
    <t>г.Ташкент</t>
  </si>
  <si>
    <t>Mama Mia Spl.</t>
  </si>
  <si>
    <t>MEBELISSIMO ИП OOO</t>
  </si>
  <si>
    <t>Баширова Б.Б.</t>
  </si>
  <si>
    <t>Совместное производство и реализации мебели</t>
  </si>
  <si>
    <t>Принимающий
2</t>
  </si>
  <si>
    <t>Принимающий
3</t>
  </si>
  <si>
    <t>Гость
2</t>
  </si>
  <si>
    <t>Гость
3</t>
  </si>
  <si>
    <t>Гость
(ФИО-Должность) 1</t>
  </si>
  <si>
    <t>Принимающий
(ФИО-Должность) 1</t>
  </si>
  <si>
    <t>Итоги деятельности за полугодие 2017</t>
  </si>
  <si>
    <t>Хуанито Пасито - Директор по производству</t>
  </si>
  <si>
    <t>Алиев А.А. - Генерельный директор</t>
  </si>
  <si>
    <t>Салиев С.С. - Замдиректора</t>
  </si>
  <si>
    <t>Принимаемая
сторона</t>
  </si>
  <si>
    <t>Аббревиатура до нумерации</t>
  </si>
  <si>
    <t>Состав делегации</t>
  </si>
  <si>
    <t>Приказываю, организовать представительcкое мероприятие в соответствии со следующим:</t>
  </si>
  <si>
    <t>Принимающие</t>
  </si>
  <si>
    <t>Принимаемые</t>
  </si>
  <si>
    <t>СМЕТА РАСХОДОВ</t>
  </si>
  <si>
    <t>от</t>
  </si>
  <si>
    <t>ПРИЛОЖЕНИЕ № 2</t>
  </si>
  <si>
    <t>Cвязанный документ:</t>
  </si>
  <si>
    <t>Договор о совместной деятельности</t>
  </si>
  <si>
    <t>Протокол НабСовета</t>
  </si>
  <si>
    <t>Козимов  К.К - Директор по производству</t>
  </si>
  <si>
    <t>Начальная
дата</t>
  </si>
  <si>
    <t>Конечная
дата</t>
  </si>
  <si>
    <t>Не предусмотрено (УПН)</t>
  </si>
  <si>
    <t>Ответственное лицо:</t>
  </si>
  <si>
    <t>Начало мероприятия</t>
  </si>
  <si>
    <t>Конец мероприятия</t>
  </si>
  <si>
    <t>ИТОГО</t>
  </si>
  <si>
    <t>Расходы на одного принимаемого участника в день
(максимальный предел в сум)</t>
  </si>
  <si>
    <t>Дон Антонио - Коммерческий директор</t>
  </si>
  <si>
    <t>Атасов А.А. - Член Набсовета</t>
  </si>
  <si>
    <t>Бдилова Б.Б. - Член Набсовета</t>
  </si>
  <si>
    <t>Дней мероприятия</t>
  </si>
  <si>
    <t>Участников мероприятия</t>
  </si>
  <si>
    <t>Алиев А.А. - Генеральный директор</t>
  </si>
  <si>
    <t>Расчет расходов</t>
  </si>
  <si>
    <t>ПРОГРАММА</t>
  </si>
  <si>
    <t>представительского мероприятия</t>
  </si>
  <si>
    <t>ПРИЛОЖЕНИЕ № 1</t>
  </si>
  <si>
    <t>Акт</t>
  </si>
  <si>
    <t>Время</t>
  </si>
  <si>
    <t>Дата</t>
  </si>
  <si>
    <t>09:00-10:00</t>
  </si>
  <si>
    <t xml:space="preserve">Встреча в аэропорту </t>
  </si>
  <si>
    <t>Заполните в произвольной форме</t>
  </si>
  <si>
    <t>И так далее…</t>
  </si>
  <si>
    <t>О ШАБЛОНЕ</t>
  </si>
  <si>
    <t>1. Ознакомить пользователя шаблона с особенностями учета представительских расходов.</t>
  </si>
  <si>
    <t xml:space="preserve">2. Создание удобного инструмента все-в-одном для ссылки (напоминания) для профессионалов в сфере бухучета. </t>
  </si>
  <si>
    <t>3. Содействовать пользователю в быстром, правильном и полном документальном оформлении представительских расходов.</t>
  </si>
  <si>
    <t>Текст статьи "Представительские расходы.Не все так просто" по ссылке:</t>
  </si>
  <si>
    <t>Рекомендуется прочитать статью-источник перед пользованием шаблоном</t>
  </si>
  <si>
    <t>ИСТОЧНИК</t>
  </si>
  <si>
    <t>ЦЕЛИ</t>
  </si>
  <si>
    <t>Шаблон подгтовлен на основе труда Председателя Палаты Налоговых Консультантов Мансурова Б.Т.</t>
  </si>
  <si>
    <t>КАК ПОЛЬЗОВАТЬСЯ ШАБЛОНОМ</t>
  </si>
  <si>
    <t>- Заполняем данные по организации ( наименование, ответсвенные лица, установленные нормы затрат)</t>
  </si>
  <si>
    <t>- В таблице-реестре указываем данные по определенному мероприятию как на примере</t>
  </si>
  <si>
    <t>1. Приказ</t>
  </si>
  <si>
    <t>Реестр</t>
  </si>
  <si>
    <t>-Набираем номер приказа из реестра для распечатки</t>
  </si>
  <si>
    <t>2. Программа</t>
  </si>
  <si>
    <t>-Распысиваем распорядок дней мероприятия, либо прикрепляем отдельный подгтовленный документ в произвольной форме</t>
  </si>
  <si>
    <t>-Итоговая сумма бюджета( сметы расходов) исходя из количества гостей и дней мероприятия.</t>
  </si>
  <si>
    <t>Все остальные данные в документах заполняются автоматически, включая:</t>
  </si>
  <si>
    <t>-Дата (спустя 3 рабочих дня после окончания мероприятия) Отчета и Акта,</t>
  </si>
  <si>
    <t>ПОДГОТОВИЛ</t>
  </si>
  <si>
    <t>www.finex.uz</t>
  </si>
  <si>
    <t xml:space="preserve">Много интересного в </t>
  </si>
  <si>
    <t>www.facebook.com/FinexAccounting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</si>
</sst>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[$-419]dd/mm/yyyy\ ddd"/>
    <numFmt numFmtId="165" formatCode="[$-F800]dddd\,\ mmmm\ dd\,\ yyyy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rgb="FF333333"/>
      <name val="Calibri"/>
      <family val="2"/>
      <charset val="1"/>
      <scheme val="minor"/>
    </font>
    <font>
      <b/>
      <sz val="13"/>
      <color rgb="FF333333"/>
      <name val="Calibri"/>
      <family val="2"/>
      <charset val="1"/>
      <scheme val="minor"/>
    </font>
    <font>
      <b/>
      <i/>
      <sz val="13"/>
      <color rgb="FF333333"/>
      <name val="Calibri"/>
      <family val="2"/>
      <charset val="1"/>
      <scheme val="minor"/>
    </font>
    <font>
      <sz val="13"/>
      <color rgb="FF333333"/>
      <name val="Symbol"/>
      <charset val="1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70C0"/>
      <name val="Arial"/>
      <family val="2"/>
      <charset val="204"/>
    </font>
    <font>
      <sz val="9"/>
      <color rgb="FF333333"/>
      <name val="Arial"/>
      <family val="2"/>
      <charset val="204"/>
    </font>
    <font>
      <sz val="9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33333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8"/>
      <color indexed="81"/>
      <name val="Segoe Script"/>
      <family val="2"/>
      <charset val="204"/>
    </font>
    <font>
      <sz val="11"/>
      <color rgb="FF0070C0"/>
      <name val="Arial"/>
      <family val="2"/>
      <charset val="204"/>
    </font>
    <font>
      <b/>
      <sz val="11"/>
      <color rgb="FF0070C0"/>
      <name val="Arial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hair">
        <color auto="1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ck">
        <color theme="0"/>
      </left>
      <right/>
      <top style="thin">
        <color indexed="64"/>
      </top>
      <bottom style="thick">
        <color theme="0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6" fillId="0" borderId="0" xfId="0" applyFont="1"/>
    <xf numFmtId="0" fontId="8" fillId="2" borderId="0" xfId="0" applyFont="1" applyFill="1" applyAlignment="1">
      <alignment wrapText="1"/>
    </xf>
    <xf numFmtId="0" fontId="7" fillId="0" borderId="0" xfId="0" applyFont="1" applyAlignment="1">
      <alignment horizontal="right"/>
    </xf>
    <xf numFmtId="0" fontId="6" fillId="0" borderId="1" xfId="0" applyFont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/>
    <xf numFmtId="0" fontId="6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0" fillId="0" borderId="0" xfId="2"/>
    <xf numFmtId="0" fontId="6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quotePrefix="1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14" fontId="19" fillId="0" borderId="1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quotePrefix="1" applyFont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19" fillId="2" borderId="1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14" fontId="19" fillId="0" borderId="1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top"/>
      <protection hidden="1"/>
    </xf>
    <xf numFmtId="43" fontId="19" fillId="0" borderId="1" xfId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43" fontId="19" fillId="0" borderId="2" xfId="1" applyFont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1" xfId="0" applyFont="1" applyBorder="1" applyAlignment="1" applyProtection="1">
      <alignment vertical="center"/>
      <protection hidden="1"/>
    </xf>
    <xf numFmtId="165" fontId="6" fillId="0" borderId="0" xfId="0" applyNumberFormat="1" applyFont="1" applyAlignment="1" applyProtection="1">
      <alignment horizontal="left" vertical="center"/>
      <protection hidden="1"/>
    </xf>
    <xf numFmtId="165" fontId="7" fillId="0" borderId="0" xfId="0" applyNumberFormat="1" applyFont="1" applyAlignment="1" applyProtection="1">
      <alignment horizontal="left" vertical="center"/>
      <protection hidden="1"/>
    </xf>
    <xf numFmtId="165" fontId="7" fillId="0" borderId="0" xfId="0" applyNumberFormat="1" applyFont="1" applyAlignment="1" applyProtection="1">
      <alignment horizontal="right" vertical="center"/>
      <protection hidden="1"/>
    </xf>
    <xf numFmtId="4" fontId="19" fillId="2" borderId="0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43" fontId="9" fillId="0" borderId="9" xfId="1" applyFont="1" applyFill="1" applyBorder="1" applyAlignment="1">
      <alignment horizontal="left" vertical="center"/>
    </xf>
    <xf numFmtId="43" fontId="7" fillId="0" borderId="8" xfId="1" applyFont="1" applyFill="1" applyBorder="1" applyAlignment="1">
      <alignment horizontal="left" vertical="center"/>
    </xf>
    <xf numFmtId="0" fontId="7" fillId="0" borderId="1" xfId="0" applyFont="1" applyBorder="1" applyAlignment="1" applyProtection="1">
      <alignment horizontal="right" vertical="center" indent="2"/>
      <protection hidden="1"/>
    </xf>
    <xf numFmtId="0" fontId="6" fillId="0" borderId="0" xfId="0" applyFont="1" applyAlignment="1" applyProtection="1">
      <alignment horizontal="right" vertical="center" indent="2"/>
      <protection hidden="1"/>
    </xf>
    <xf numFmtId="43" fontId="7" fillId="0" borderId="1" xfId="0" applyNumberFormat="1" applyFont="1" applyBorder="1" applyAlignment="1" applyProtection="1">
      <alignment vertical="center"/>
      <protection hidden="1"/>
    </xf>
    <xf numFmtId="43" fontId="9" fillId="0" borderId="10" xfId="1" applyFont="1" applyFill="1" applyBorder="1" applyAlignment="1">
      <alignment horizontal="left" vertical="center"/>
    </xf>
    <xf numFmtId="43" fontId="7" fillId="0" borderId="2" xfId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3" xfId="0" applyFont="1" applyBorder="1" applyAlignment="1" applyProtection="1">
      <alignment horizontal="left" wrapText="1"/>
      <protection hidden="1"/>
    </xf>
    <xf numFmtId="0" fontId="7" fillId="0" borderId="14" xfId="0" applyFont="1" applyBorder="1" applyAlignment="1" applyProtection="1">
      <alignment horizontal="left" wrapText="1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165" fontId="7" fillId="0" borderId="0" xfId="0" applyNumberFormat="1" applyFont="1" applyAlignment="1" applyProtection="1">
      <alignment vertical="center"/>
      <protection hidden="1"/>
    </xf>
    <xf numFmtId="165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19" fillId="0" borderId="1" xfId="0" applyFont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43" fontId="9" fillId="0" borderId="3" xfId="1" applyFont="1" applyFill="1" applyBorder="1" applyAlignment="1" applyProtection="1">
      <alignment horizontal="left" vertical="center"/>
      <protection hidden="1"/>
    </xf>
    <xf numFmtId="0" fontId="9" fillId="0" borderId="1" xfId="0" applyNumberFormat="1" applyFont="1" applyFill="1" applyBorder="1" applyAlignment="1" applyProtection="1">
      <alignment horizontal="left" vertical="center"/>
      <protection hidden="1"/>
    </xf>
    <xf numFmtId="0" fontId="9" fillId="0" borderId="1" xfId="0" applyFont="1" applyFill="1" applyBorder="1" applyAlignment="1" applyProtection="1">
      <alignment horizontal="left" vertical="center"/>
      <protection hidden="1"/>
    </xf>
    <xf numFmtId="43" fontId="9" fillId="0" borderId="9" xfId="1" applyFont="1" applyFill="1" applyBorder="1" applyAlignment="1" applyProtection="1">
      <alignment horizontal="left" vertical="center"/>
      <protection hidden="1"/>
    </xf>
    <xf numFmtId="0" fontId="9" fillId="0" borderId="10" xfId="0" applyNumberFormat="1" applyFont="1" applyFill="1" applyBorder="1" applyAlignment="1" applyProtection="1">
      <alignment horizontal="left" vertical="center"/>
      <protection hidden="1"/>
    </xf>
    <xf numFmtId="0" fontId="9" fillId="0" borderId="10" xfId="0" applyFont="1" applyFill="1" applyBorder="1" applyAlignment="1" applyProtection="1">
      <alignment horizontal="left" vertical="center"/>
      <protection hidden="1"/>
    </xf>
    <xf numFmtId="43" fontId="7" fillId="0" borderId="11" xfId="1" applyFont="1" applyFill="1" applyBorder="1" applyAlignment="1" applyProtection="1">
      <alignment horizontal="left" vertical="center"/>
      <protection hidden="1"/>
    </xf>
    <xf numFmtId="0" fontId="7" fillId="0" borderId="12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Fill="1" applyBorder="1" applyAlignment="1" applyProtection="1">
      <alignment horizontal="left" vertical="center"/>
      <protection hidden="1"/>
    </xf>
    <xf numFmtId="43" fontId="7" fillId="0" borderId="8" xfId="1" applyFont="1" applyFill="1" applyBorder="1" applyAlignment="1" applyProtection="1">
      <alignment horizontal="left" vertical="center"/>
      <protection hidden="1"/>
    </xf>
    <xf numFmtId="0" fontId="7" fillId="0" borderId="2" xfId="0" applyNumberFormat="1" applyFont="1" applyFill="1" applyBorder="1" applyAlignment="1" applyProtection="1">
      <alignment horizontal="left" vertical="center"/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43" fontId="7" fillId="0" borderId="3" xfId="1" applyFont="1" applyFill="1" applyBorder="1" applyAlignment="1" applyProtection="1">
      <alignment horizontal="left" vertical="center"/>
      <protection hidden="1"/>
    </xf>
    <xf numFmtId="0" fontId="7" fillId="0" borderId="1" xfId="0" applyNumberFormat="1" applyFont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left" vertical="center" wrapText="1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19" fillId="0" borderId="3" xfId="0" applyFont="1" applyFill="1" applyBorder="1" applyAlignment="1" applyProtection="1">
      <alignment horizontal="left" vertical="center"/>
      <protection hidden="1"/>
    </xf>
    <xf numFmtId="0" fontId="19" fillId="0" borderId="1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22" fillId="4" borderId="0" xfId="0" applyFont="1" applyFill="1" applyBorder="1" applyAlignment="1" applyProtection="1">
      <alignment horizontal="left" vertical="center" indent="2"/>
      <protection locked="0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vertical="center"/>
      <protection locked="0"/>
    </xf>
    <xf numFmtId="43" fontId="19" fillId="0" borderId="0" xfId="1" applyFont="1" applyBorder="1" applyAlignment="1" applyProtection="1">
      <alignment horizontal="center"/>
      <protection locked="0"/>
    </xf>
    <xf numFmtId="14" fontId="25" fillId="2" borderId="0" xfId="0" applyNumberFormat="1" applyFont="1" applyFill="1" applyBorder="1" applyAlignment="1" applyProtection="1">
      <alignment horizontal="left"/>
      <protection locked="0"/>
    </xf>
    <xf numFmtId="0" fontId="25" fillId="2" borderId="0" xfId="0" applyFont="1" applyFill="1" applyBorder="1" applyAlignment="1" applyProtection="1">
      <alignment horizontal="left"/>
      <protection locked="0"/>
    </xf>
    <xf numFmtId="0" fontId="25" fillId="0" borderId="1" xfId="0" applyFont="1" applyBorder="1" applyAlignment="1" applyProtection="1">
      <alignment vertical="center"/>
      <protection locked="0"/>
    </xf>
    <xf numFmtId="43" fontId="26" fillId="0" borderId="1" xfId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vertical="center"/>
      <protection locked="0"/>
    </xf>
    <xf numFmtId="43" fontId="26" fillId="0" borderId="0" xfId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26" fillId="0" borderId="1" xfId="0" applyFont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right" vertical="center" indent="2"/>
      <protection locked="0"/>
    </xf>
    <xf numFmtId="0" fontId="26" fillId="0" borderId="0" xfId="0" applyFont="1" applyAlignment="1" applyProtection="1">
      <alignment vertical="center"/>
      <protection locked="0"/>
    </xf>
    <xf numFmtId="43" fontId="26" fillId="0" borderId="1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3" fillId="0" borderId="4" xfId="0" applyFont="1" applyBorder="1" applyProtection="1">
      <protection locked="0"/>
    </xf>
    <xf numFmtId="43" fontId="14" fillId="0" borderId="4" xfId="1" applyFont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  <protection locked="0"/>
    </xf>
    <xf numFmtId="43" fontId="14" fillId="0" borderId="4" xfId="1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14" fillId="0" borderId="5" xfId="0" applyFont="1" applyBorder="1" applyProtection="1"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164" fontId="13" fillId="0" borderId="0" xfId="0" applyNumberFormat="1" applyFont="1" applyAlignment="1" applyProtection="1">
      <alignment vertical="center" wrapText="1"/>
      <protection locked="0"/>
    </xf>
    <xf numFmtId="14" fontId="13" fillId="0" borderId="0" xfId="0" applyNumberFormat="1" applyFont="1" applyAlignment="1" applyProtection="1">
      <alignment horizontal="center" vertical="center" wrapText="1"/>
      <protection locked="0"/>
    </xf>
    <xf numFmtId="43" fontId="13" fillId="0" borderId="0" xfId="1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6" fillId="3" borderId="0" xfId="0" applyFont="1" applyFill="1" applyBorder="1" applyProtection="1"/>
    <xf numFmtId="0" fontId="13" fillId="0" borderId="0" xfId="0" applyFont="1" applyBorder="1" applyProtection="1"/>
    <xf numFmtId="0" fontId="16" fillId="3" borderId="6" xfId="0" applyFont="1" applyFill="1" applyBorder="1" applyProtection="1"/>
    <xf numFmtId="0" fontId="16" fillId="0" borderId="6" xfId="0" applyFont="1" applyFill="1" applyBorder="1" applyProtection="1"/>
    <xf numFmtId="0" fontId="16" fillId="0" borderId="0" xfId="0" applyFont="1" applyFill="1" applyBorder="1" applyProtection="1"/>
    <xf numFmtId="0" fontId="16" fillId="3" borderId="6" xfId="0" applyFont="1" applyFill="1" applyBorder="1" applyAlignment="1" applyProtection="1">
      <alignment horizontal="left" vertical="center"/>
    </xf>
    <xf numFmtId="0" fontId="15" fillId="0" borderId="6" xfId="0" applyFont="1" applyFill="1" applyBorder="1" applyAlignment="1" applyProtection="1"/>
    <xf numFmtId="0" fontId="13" fillId="0" borderId="0" xfId="0" applyFont="1" applyFill="1" applyBorder="1" applyProtection="1"/>
    <xf numFmtId="0" fontId="23" fillId="5" borderId="0" xfId="0" applyFont="1" applyFill="1"/>
    <xf numFmtId="0" fontId="27" fillId="0" borderId="15" xfId="0" applyFont="1" applyBorder="1"/>
    <xf numFmtId="0" fontId="0" fillId="0" borderId="15" xfId="0" applyBorder="1"/>
    <xf numFmtId="0" fontId="28" fillId="0" borderId="0" xfId="0" applyFont="1"/>
    <xf numFmtId="0" fontId="0" fillId="0" borderId="0" xfId="0" quotePrefix="1"/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left" wrapText="1"/>
      <protection hidden="1"/>
    </xf>
    <xf numFmtId="0" fontId="7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19" fillId="2" borderId="1" xfId="0" applyFont="1" applyFill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right" vertical="top" wrapText="1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19" fillId="2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4" fontId="19" fillId="2" borderId="1" xfId="0" applyNumberFormat="1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3" fontId="9" fillId="0" borderId="3" xfId="1" applyFont="1" applyFill="1" applyBorder="1" applyAlignment="1">
      <alignment horizontal="left" vertical="center"/>
    </xf>
    <xf numFmtId="43" fontId="9" fillId="0" borderId="1" xfId="1" applyFont="1" applyFill="1" applyBorder="1" applyAlignment="1">
      <alignment horizontal="left" vertical="center"/>
    </xf>
    <xf numFmtId="43" fontId="7" fillId="0" borderId="11" xfId="1" applyFont="1" applyFill="1" applyBorder="1" applyAlignment="1">
      <alignment horizontal="left" vertical="center"/>
    </xf>
    <xf numFmtId="43" fontId="7" fillId="0" borderId="12" xfId="1" applyFont="1" applyFill="1" applyBorder="1" applyAlignment="1">
      <alignment horizontal="left" vertical="center"/>
    </xf>
    <xf numFmtId="43" fontId="7" fillId="0" borderId="3" xfId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21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z val="9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dd/mm/yy;@"/>
      <alignment horizontal="general" vertical="center" textRotation="0" wrapText="1" indent="0" justifyLastLine="0" shrinkToFit="0" readingOrder="0"/>
      <protection locked="0" hidden="0"/>
    </dxf>
    <dxf>
      <numFmt numFmtId="164" formatCode="[$-419]dd/mm/yyyy\ ddd"/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0" hidden="0"/>
    </dxf>
    <dxf>
      <font>
        <color rgb="FF0070C0"/>
      </font>
      <fill>
        <patternFill>
          <bgColor rgb="FFD9E1F2"/>
        </patternFill>
      </fill>
    </dxf>
    <dxf>
      <font>
        <color rgb="FF0070C0"/>
      </font>
    </dxf>
    <dxf>
      <font>
        <b/>
        <i val="0"/>
        <color theme="0"/>
      </font>
      <fill>
        <patternFill patternType="solid">
          <bgColor rgb="FF1E3264"/>
        </patternFill>
      </fill>
    </dxf>
  </dxfs>
  <tableStyles count="1" defaultTableStyle="TableStyleMedium2" defaultPivotStyle="PivotStyleLight16">
    <tableStyle name="Стиль таблицы 1" pivot="0" count="3">
      <tableStyleElement type="headerRow" dxfId="20"/>
      <tableStyleElement type="firstRowStripe" dxfId="19"/>
      <tableStyleElement type="secondRowStripe" dxfId="18"/>
    </tableStyle>
  </tableStyles>
  <colors>
    <mruColors>
      <color rgb="FFFF9900"/>
      <color rgb="FFCCFFFF"/>
      <color rgb="FFCCFFCC"/>
      <color rgb="FFCCECFF"/>
      <color rgb="FFF8F8F8"/>
      <color rgb="FFEAEAEA"/>
      <color rgb="FF003366"/>
      <color rgb="FF003399"/>
      <color rgb="FF1E3264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Reestr" displayName="Reestr" ref="B10:Q22" totalsRowShown="0" headerRowDxfId="17" dataDxfId="16">
  <autoFilter ref="B10:Q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№" dataDxfId="15"/>
    <tableColumn id="2" name="Дата_x000a_Приказа" dataDxfId="14"/>
    <tableColumn id="31" name="Принимаемая_x000a_сторона" dataDxfId="13"/>
    <tableColumn id="3" name="Цель_x000a_мероприятия" dataDxfId="12"/>
    <tableColumn id="4" name="Тема_x000a_переговоров" dataDxfId="11"/>
    <tableColumn id="5" name="Результат_x000a_переговоров" dataDxfId="10">
      <calculatedColumnFormula>+Reestr[[#This Row],[Тема
переговоров]]</calculatedColumnFormula>
    </tableColumn>
    <tableColumn id="6" name="Начальная_x000a_дата" dataDxfId="9"/>
    <tableColumn id="13" name="Конечная_x000a_дата" dataDxfId="8"/>
    <tableColumn id="7" name="Место_x000a_Мероприятия" dataDxfId="7"/>
    <tableColumn id="9" name="Фактическая_x000a_сумма" dataDxfId="6" dataCellStyle="Финансовый">
      <calculatedColumnFormula>+#REF!</calculatedColumnFormula>
    </tableColumn>
    <tableColumn id="10" name="Гость_x000a_(ФИО-Должность) 1" dataDxfId="5"/>
    <tableColumn id="11" name="Гость_x000a_2" dataDxfId="4"/>
    <tableColumn id="12" name="Гость_x000a_3" dataDxfId="3"/>
    <tableColumn id="15" name="Принимающий_x000a_(ФИО-Должность) 1" dataDxfId="2"/>
    <tableColumn id="16" name="Принимающий_x000a_2" dataDxfId="1"/>
    <tableColumn id="17" name="Принимающий_x000a_3" dataDxfId="0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FinexAccounting" TargetMode="External"/><Relationship Id="rId2" Type="http://schemas.openxmlformats.org/officeDocument/2006/relationships/hyperlink" Target="http://www.finex.uz/" TargetMode="External"/><Relationship Id="rId1" Type="http://schemas.openxmlformats.org/officeDocument/2006/relationships/hyperlink" Target="http://wonjin-consulting.blogspot.com/2012/03/blog-post_26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2:N66"/>
  <sheetViews>
    <sheetView showGridLines="0" workbookViewId="0">
      <selection activeCell="B28" sqref="B28"/>
    </sheetView>
  </sheetViews>
  <sheetFormatPr defaultRowHeight="15" x14ac:dyDescent="0.25"/>
  <cols>
    <col min="1" max="1" width="3.28515625" customWidth="1"/>
  </cols>
  <sheetData>
    <row r="2" spans="2:14" x14ac:dyDescent="0.25">
      <c r="B2" s="170" t="s">
        <v>113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4" spans="2:14" x14ac:dyDescent="0.25">
      <c r="B4" s="173" t="s">
        <v>120</v>
      </c>
    </row>
    <row r="5" spans="2:14" x14ac:dyDescent="0.25">
      <c r="B5" t="s">
        <v>114</v>
      </c>
    </row>
    <row r="6" spans="2:14" x14ac:dyDescent="0.25">
      <c r="B6" t="s">
        <v>115</v>
      </c>
    </row>
    <row r="7" spans="2:14" x14ac:dyDescent="0.25">
      <c r="B7" t="s">
        <v>116</v>
      </c>
    </row>
    <row r="9" spans="2:14" ht="15.75" thickBot="1" x14ac:dyDescent="0.3">
      <c r="B9" s="171" t="s">
        <v>118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2:14" ht="15.75" thickTop="1" x14ac:dyDescent="0.25"/>
    <row r="11" spans="2:14" x14ac:dyDescent="0.25">
      <c r="B11" s="173" t="s">
        <v>119</v>
      </c>
    </row>
    <row r="12" spans="2:14" x14ac:dyDescent="0.25">
      <c r="B12" t="s">
        <v>121</v>
      </c>
    </row>
    <row r="13" spans="2:14" x14ac:dyDescent="0.25">
      <c r="B13" t="s">
        <v>117</v>
      </c>
    </row>
    <row r="14" spans="2:14" x14ac:dyDescent="0.25">
      <c r="B14" s="26" t="s">
        <v>18</v>
      </c>
    </row>
    <row r="15" spans="2:14" x14ac:dyDescent="0.25">
      <c r="B15" s="26"/>
    </row>
    <row r="17" spans="2:3" x14ac:dyDescent="0.25">
      <c r="B17" s="173" t="s">
        <v>122</v>
      </c>
    </row>
    <row r="18" spans="2:3" x14ac:dyDescent="0.25">
      <c r="B18" t="s">
        <v>126</v>
      </c>
    </row>
    <row r="19" spans="2:3" x14ac:dyDescent="0.25">
      <c r="C19" s="174" t="s">
        <v>123</v>
      </c>
    </row>
    <row r="20" spans="2:3" x14ac:dyDescent="0.25">
      <c r="C20" s="174" t="s">
        <v>124</v>
      </c>
    </row>
    <row r="21" spans="2:3" x14ac:dyDescent="0.25">
      <c r="B21" t="s">
        <v>125</v>
      </c>
    </row>
    <row r="22" spans="2:3" x14ac:dyDescent="0.25">
      <c r="C22" s="174" t="s">
        <v>127</v>
      </c>
    </row>
    <row r="23" spans="2:3" x14ac:dyDescent="0.25">
      <c r="B23" t="s">
        <v>128</v>
      </c>
    </row>
    <row r="24" spans="2:3" x14ac:dyDescent="0.25">
      <c r="C24" s="174" t="s">
        <v>129</v>
      </c>
    </row>
    <row r="26" spans="2:3" x14ac:dyDescent="0.25">
      <c r="B26" t="s">
        <v>131</v>
      </c>
    </row>
    <row r="27" spans="2:3" x14ac:dyDescent="0.25">
      <c r="C27" s="174" t="s">
        <v>132</v>
      </c>
    </row>
    <row r="28" spans="2:3" x14ac:dyDescent="0.25">
      <c r="C28" s="174" t="s">
        <v>130</v>
      </c>
    </row>
    <row r="30" spans="2:3" x14ac:dyDescent="0.25">
      <c r="B30" s="173" t="s">
        <v>133</v>
      </c>
    </row>
    <row r="31" spans="2:3" x14ac:dyDescent="0.25">
      <c r="B31" s="26" t="s">
        <v>134</v>
      </c>
    </row>
    <row r="32" spans="2:3" x14ac:dyDescent="0.25">
      <c r="B32" t="s">
        <v>135</v>
      </c>
    </row>
    <row r="33" spans="1:2" x14ac:dyDescent="0.25">
      <c r="B33" s="26" t="s">
        <v>136</v>
      </c>
    </row>
    <row r="43" spans="1:2" ht="17.25" x14ac:dyDescent="0.3">
      <c r="A43" s="2"/>
    </row>
    <row r="44" spans="1:2" ht="17.25" x14ac:dyDescent="0.3">
      <c r="A44" s="3"/>
    </row>
    <row r="54" spans="1:1" ht="17.25" x14ac:dyDescent="0.3">
      <c r="A54" s="5"/>
    </row>
    <row r="55" spans="1:1" x14ac:dyDescent="0.25">
      <c r="A55" s="1"/>
    </row>
    <row r="56" spans="1:1" ht="17.25" x14ac:dyDescent="0.3">
      <c r="A56" s="5"/>
    </row>
    <row r="57" spans="1:1" ht="16.5" x14ac:dyDescent="0.25">
      <c r="A57" s="4"/>
    </row>
    <row r="58" spans="1:1" ht="16.5" x14ac:dyDescent="0.25">
      <c r="A58" s="4"/>
    </row>
    <row r="59" spans="1:1" ht="16.5" x14ac:dyDescent="0.25">
      <c r="A59" s="4"/>
    </row>
    <row r="60" spans="1:1" x14ac:dyDescent="0.25">
      <c r="A60" s="1"/>
    </row>
    <row r="61" spans="1:1" ht="17.25" x14ac:dyDescent="0.3">
      <c r="A61" s="5"/>
    </row>
    <row r="62" spans="1:1" x14ac:dyDescent="0.25">
      <c r="A62" s="1"/>
    </row>
    <row r="63" spans="1:1" ht="16.5" x14ac:dyDescent="0.25">
      <c r="A63" s="4"/>
    </row>
    <row r="64" spans="1:1" ht="16.5" x14ac:dyDescent="0.25">
      <c r="A64" s="4"/>
    </row>
    <row r="65" spans="1:1" x14ac:dyDescent="0.25">
      <c r="A65" s="1"/>
    </row>
    <row r="66" spans="1:1" ht="17.25" x14ac:dyDescent="0.3">
      <c r="A66" s="5"/>
    </row>
  </sheetData>
  <sheetProtection algorithmName="SHA-512" hashValue="s5p55ZLgWqGntonJ7bIm71JtmmihlDq4+UyRAnx3bys42HseU5IiO1MgX+ZihtVJXeqn5JrQnjCMw+6ShieKKQ==" saltValue="WOWIl7Pp/7ShBvYDF7jjcw==" spinCount="100000" sheet="1" objects="1" scenarios="1"/>
  <hyperlinks>
    <hyperlink ref="B14" r:id="rId1"/>
    <hyperlink ref="B31" r:id="rId2"/>
    <hyperlink ref="B3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</sheetPr>
  <dimension ref="B1:Q23"/>
  <sheetViews>
    <sheetView showGridLines="0" zoomScale="110" zoomScaleNormal="110" workbookViewId="0">
      <selection activeCell="G16" sqref="G16"/>
    </sheetView>
  </sheetViews>
  <sheetFormatPr defaultRowHeight="12" x14ac:dyDescent="0.2"/>
  <cols>
    <col min="1" max="1" width="2.5703125" style="161" customWidth="1"/>
    <col min="2" max="2" width="4.140625" style="161" customWidth="1"/>
    <col min="3" max="3" width="12.5703125" style="161" bestFit="1" customWidth="1"/>
    <col min="4" max="4" width="18.5703125" style="161" customWidth="1"/>
    <col min="5" max="5" width="22.7109375" style="161" bestFit="1" customWidth="1"/>
    <col min="6" max="6" width="31.140625" style="161" customWidth="1"/>
    <col min="7" max="7" width="27.28515625" style="161" customWidth="1"/>
    <col min="8" max="9" width="9.85546875" style="161" bestFit="1" customWidth="1"/>
    <col min="10" max="10" width="16.42578125" style="161" bestFit="1" customWidth="1"/>
    <col min="11" max="11" width="15.5703125" style="161" bestFit="1" customWidth="1"/>
    <col min="12" max="12" width="18.42578125" style="161" customWidth="1"/>
    <col min="13" max="13" width="13.7109375" style="161" bestFit="1" customWidth="1"/>
    <col min="14" max="14" width="17.140625" style="161" bestFit="1" customWidth="1"/>
    <col min="15" max="15" width="19.7109375" style="161" bestFit="1" customWidth="1"/>
    <col min="16" max="16" width="12.7109375" style="161" bestFit="1" customWidth="1"/>
    <col min="17" max="17" width="14.42578125" style="161" customWidth="1"/>
    <col min="18" max="16384" width="9.140625" style="161"/>
  </cols>
  <sheetData>
    <row r="1" spans="2:17" s="144" customFormat="1" x14ac:dyDescent="0.2"/>
    <row r="2" spans="2:17" s="144" customFormat="1" x14ac:dyDescent="0.2">
      <c r="B2" s="162" t="s">
        <v>7</v>
      </c>
      <c r="C2" s="162"/>
      <c r="D2" s="162"/>
      <c r="E2" s="145" t="s">
        <v>62</v>
      </c>
      <c r="F2" s="146"/>
      <c r="G2" s="164" t="s">
        <v>76</v>
      </c>
      <c r="H2" s="162"/>
      <c r="I2" s="162"/>
      <c r="J2" s="147" t="s">
        <v>12</v>
      </c>
      <c r="K2" s="167" t="s">
        <v>22</v>
      </c>
      <c r="L2" s="162"/>
      <c r="M2" s="162"/>
    </row>
    <row r="3" spans="2:17" s="144" customFormat="1" x14ac:dyDescent="0.2">
      <c r="B3" s="162" t="s">
        <v>42</v>
      </c>
      <c r="C3" s="162"/>
      <c r="D3" s="162"/>
      <c r="E3" s="145" t="s">
        <v>8</v>
      </c>
      <c r="F3" s="146"/>
      <c r="G3" s="165"/>
      <c r="H3" s="166"/>
      <c r="I3" s="166"/>
      <c r="J3" s="148"/>
      <c r="K3" s="149" t="s">
        <v>90</v>
      </c>
      <c r="L3" s="150"/>
      <c r="M3" s="150"/>
    </row>
    <row r="4" spans="2:17" s="144" customFormat="1" x14ac:dyDescent="0.2">
      <c r="B4" s="163"/>
      <c r="C4" s="163"/>
      <c r="D4" s="163"/>
      <c r="G4" s="164" t="s">
        <v>53</v>
      </c>
      <c r="H4" s="162"/>
      <c r="I4" s="162"/>
      <c r="J4" s="151">
        <v>100000</v>
      </c>
      <c r="K4" s="152"/>
    </row>
    <row r="5" spans="2:17" s="144" customFormat="1" x14ac:dyDescent="0.2">
      <c r="B5" s="162"/>
      <c r="C5" s="162"/>
      <c r="D5" s="162"/>
      <c r="E5" s="162" t="s">
        <v>14</v>
      </c>
      <c r="F5" s="162" t="s">
        <v>15</v>
      </c>
      <c r="G5" s="164" t="s">
        <v>4</v>
      </c>
      <c r="H5" s="162"/>
      <c r="I5" s="162"/>
      <c r="J5" s="151">
        <v>50000</v>
      </c>
      <c r="K5" s="167" t="s">
        <v>11</v>
      </c>
      <c r="L5" s="162"/>
      <c r="M5" s="162"/>
    </row>
    <row r="6" spans="2:17" s="144" customFormat="1" x14ac:dyDescent="0.2">
      <c r="B6" s="162" t="s">
        <v>13</v>
      </c>
      <c r="C6" s="162"/>
      <c r="D6" s="162"/>
      <c r="E6" s="153" t="s">
        <v>44</v>
      </c>
      <c r="F6" s="153" t="s">
        <v>5</v>
      </c>
      <c r="G6" s="164" t="s">
        <v>31</v>
      </c>
      <c r="H6" s="162"/>
      <c r="I6" s="162"/>
      <c r="J6" s="151">
        <v>40000</v>
      </c>
      <c r="K6" s="168" t="s">
        <v>47</v>
      </c>
      <c r="L6" s="169"/>
      <c r="M6" s="169"/>
    </row>
    <row r="7" spans="2:17" s="144" customFormat="1" x14ac:dyDescent="0.2">
      <c r="B7" s="162" t="s">
        <v>16</v>
      </c>
      <c r="C7" s="162"/>
      <c r="D7" s="162"/>
      <c r="E7" s="145" t="s">
        <v>63</v>
      </c>
      <c r="F7" s="145" t="s">
        <v>17</v>
      </c>
      <c r="G7" s="164" t="s">
        <v>28</v>
      </c>
      <c r="H7" s="162"/>
      <c r="I7" s="162"/>
      <c r="J7" s="151">
        <v>500000</v>
      </c>
      <c r="K7" s="168" t="s">
        <v>48</v>
      </c>
      <c r="L7" s="169"/>
      <c r="M7" s="169"/>
    </row>
    <row r="8" spans="2:17" s="144" customFormat="1" x14ac:dyDescent="0.2">
      <c r="B8" s="162" t="s">
        <v>43</v>
      </c>
      <c r="C8" s="162"/>
      <c r="D8" s="162"/>
      <c r="E8" s="145" t="s">
        <v>45</v>
      </c>
      <c r="F8" s="145" t="s">
        <v>46</v>
      </c>
      <c r="G8" s="164" t="s">
        <v>29</v>
      </c>
      <c r="H8" s="162"/>
      <c r="I8" s="162"/>
      <c r="J8" s="151">
        <v>75000</v>
      </c>
      <c r="K8" s="168" t="s">
        <v>54</v>
      </c>
      <c r="L8" s="169"/>
      <c r="M8" s="169"/>
    </row>
    <row r="10" spans="2:17" s="155" customFormat="1" ht="22.5" x14ac:dyDescent="0.2">
      <c r="B10" s="154" t="s">
        <v>9</v>
      </c>
      <c r="C10" s="154" t="s">
        <v>51</v>
      </c>
      <c r="D10" s="154" t="s">
        <v>75</v>
      </c>
      <c r="E10" s="154" t="s">
        <v>56</v>
      </c>
      <c r="F10" s="154" t="s">
        <v>55</v>
      </c>
      <c r="G10" s="154" t="s">
        <v>58</v>
      </c>
      <c r="H10" s="154" t="s">
        <v>88</v>
      </c>
      <c r="I10" s="154" t="s">
        <v>89</v>
      </c>
      <c r="J10" s="154" t="s">
        <v>52</v>
      </c>
      <c r="K10" s="154" t="s">
        <v>57</v>
      </c>
      <c r="L10" s="154" t="s">
        <v>69</v>
      </c>
      <c r="M10" s="154" t="s">
        <v>67</v>
      </c>
      <c r="N10" s="154" t="s">
        <v>68</v>
      </c>
      <c r="O10" s="154" t="s">
        <v>70</v>
      </c>
      <c r="P10" s="154" t="s">
        <v>65</v>
      </c>
      <c r="Q10" s="154" t="s">
        <v>66</v>
      </c>
    </row>
    <row r="11" spans="2:17" s="156" customFormat="1" ht="36.75" customHeight="1" x14ac:dyDescent="0.25">
      <c r="B11" s="156">
        <v>1</v>
      </c>
      <c r="C11" s="157">
        <v>42766</v>
      </c>
      <c r="D11" s="156" t="s">
        <v>61</v>
      </c>
      <c r="E11" s="156" t="s">
        <v>47</v>
      </c>
      <c r="F11" s="156" t="s">
        <v>64</v>
      </c>
      <c r="G11" s="156" t="s">
        <v>85</v>
      </c>
      <c r="H11" s="158">
        <v>42767</v>
      </c>
      <c r="I11" s="158">
        <v>42769</v>
      </c>
      <c r="J11" s="156" t="s">
        <v>59</v>
      </c>
      <c r="K11" s="159">
        <v>4000000</v>
      </c>
      <c r="L11" s="156" t="s">
        <v>96</v>
      </c>
      <c r="M11" s="156" t="s">
        <v>72</v>
      </c>
      <c r="O11" s="156" t="s">
        <v>101</v>
      </c>
      <c r="P11" s="156" t="s">
        <v>74</v>
      </c>
      <c r="Q11" s="156" t="s">
        <v>87</v>
      </c>
    </row>
    <row r="12" spans="2:17" s="156" customFormat="1" ht="36.75" customHeight="1" x14ac:dyDescent="0.25">
      <c r="B12" s="156">
        <v>2</v>
      </c>
      <c r="C12" s="157">
        <v>42870</v>
      </c>
      <c r="D12" s="156" t="s">
        <v>61</v>
      </c>
      <c r="E12" s="156" t="s">
        <v>48</v>
      </c>
      <c r="F12" s="156" t="s">
        <v>6</v>
      </c>
      <c r="G12" s="156" t="s">
        <v>6</v>
      </c>
      <c r="H12" s="158">
        <v>42872</v>
      </c>
      <c r="I12" s="158">
        <v>42873</v>
      </c>
      <c r="J12" s="156" t="s">
        <v>60</v>
      </c>
      <c r="K12" s="159">
        <v>1500000</v>
      </c>
      <c r="L12" s="156" t="s">
        <v>96</v>
      </c>
      <c r="O12" s="156" t="s">
        <v>74</v>
      </c>
      <c r="P12" s="156" t="s">
        <v>87</v>
      </c>
    </row>
    <row r="13" spans="2:17" s="156" customFormat="1" ht="36.75" customHeight="1" x14ac:dyDescent="0.25">
      <c r="B13" s="156">
        <v>3</v>
      </c>
      <c r="C13" s="157">
        <v>42926</v>
      </c>
      <c r="D13" s="156" t="s">
        <v>50</v>
      </c>
      <c r="E13" s="156" t="s">
        <v>54</v>
      </c>
      <c r="F13" s="156" t="s">
        <v>71</v>
      </c>
      <c r="G13" s="156" t="s">
        <v>86</v>
      </c>
      <c r="H13" s="158">
        <v>42928</v>
      </c>
      <c r="I13" s="158"/>
      <c r="J13" s="156" t="s">
        <v>60</v>
      </c>
      <c r="K13" s="159">
        <v>1350000</v>
      </c>
      <c r="L13" s="156" t="s">
        <v>97</v>
      </c>
      <c r="M13" s="156" t="s">
        <v>98</v>
      </c>
      <c r="O13" s="156" t="s">
        <v>73</v>
      </c>
      <c r="P13" s="156" t="s">
        <v>74</v>
      </c>
    </row>
    <row r="14" spans="2:17" s="156" customFormat="1" ht="36.75" customHeight="1" x14ac:dyDescent="0.25">
      <c r="C14" s="157"/>
      <c r="H14" s="160"/>
      <c r="I14" s="160"/>
      <c r="K14" s="159"/>
    </row>
    <row r="15" spans="2:17" s="156" customFormat="1" ht="36.75" customHeight="1" x14ac:dyDescent="0.25">
      <c r="C15" s="157"/>
      <c r="H15" s="160"/>
      <c r="I15" s="160"/>
      <c r="K15" s="159"/>
    </row>
    <row r="16" spans="2:17" s="156" customFormat="1" ht="36.75" customHeight="1" x14ac:dyDescent="0.25">
      <c r="C16" s="157"/>
      <c r="H16" s="160"/>
      <c r="I16" s="160"/>
      <c r="K16" s="159"/>
    </row>
    <row r="17" spans="2:17" s="156" customFormat="1" ht="36.75" customHeight="1" x14ac:dyDescent="0.25">
      <c r="C17" s="157"/>
      <c r="H17" s="160"/>
      <c r="I17" s="160"/>
      <c r="K17" s="159"/>
    </row>
    <row r="18" spans="2:17" s="156" customFormat="1" ht="36.75" customHeight="1" x14ac:dyDescent="0.25">
      <c r="C18" s="157"/>
      <c r="H18" s="160"/>
      <c r="I18" s="160"/>
      <c r="K18" s="159"/>
    </row>
    <row r="19" spans="2:17" s="156" customFormat="1" ht="36.75" customHeight="1" x14ac:dyDescent="0.25">
      <c r="C19" s="157"/>
      <c r="H19" s="160"/>
      <c r="I19" s="160"/>
      <c r="K19" s="159"/>
    </row>
    <row r="20" spans="2:17" s="156" customFormat="1" ht="36.75" customHeight="1" x14ac:dyDescent="0.25">
      <c r="C20" s="157"/>
      <c r="H20" s="160"/>
      <c r="I20" s="160"/>
      <c r="K20" s="159"/>
    </row>
    <row r="21" spans="2:17" s="156" customFormat="1" ht="36.75" customHeight="1" x14ac:dyDescent="0.25">
      <c r="C21" s="157"/>
      <c r="H21" s="160"/>
      <c r="I21" s="160"/>
      <c r="K21" s="159"/>
    </row>
    <row r="22" spans="2:17" ht="37.5" customHeight="1" x14ac:dyDescent="0.2">
      <c r="B22" s="156"/>
      <c r="C22" s="157"/>
      <c r="D22" s="156"/>
      <c r="E22" s="156"/>
      <c r="F22" s="156"/>
      <c r="G22" s="156"/>
      <c r="H22" s="160"/>
      <c r="I22" s="160"/>
      <c r="J22" s="156"/>
      <c r="K22" s="159"/>
      <c r="L22" s="156"/>
      <c r="M22" s="156"/>
      <c r="N22" s="156"/>
      <c r="O22" s="156"/>
      <c r="P22" s="156"/>
      <c r="Q22" s="156"/>
    </row>
    <row r="23" spans="2:17" x14ac:dyDescent="0.2">
      <c r="B23" s="156"/>
      <c r="C23" s="157"/>
      <c r="D23" s="156"/>
      <c r="E23" s="156"/>
      <c r="F23" s="156"/>
      <c r="G23" s="156"/>
      <c r="H23" s="160"/>
      <c r="I23" s="160"/>
      <c r="J23" s="156"/>
      <c r="K23" s="159"/>
      <c r="L23" s="156"/>
      <c r="M23" s="156"/>
      <c r="N23" s="156"/>
      <c r="O23" s="156"/>
      <c r="P23" s="156"/>
      <c r="Q23" s="156"/>
    </row>
  </sheetData>
  <sheetProtection algorithmName="SHA-512" hashValue="kzl3G63QfWm7rZUHbUG6IEsMhTKJI2/SknKIGgFER39UJYuXQiOqEq5NIyCaHpRlSHobiBCrfPZRNKxYucoKuw==" saltValue="sLjEcqx8V97um3rhdc+ctw==" spinCount="100000" sheet="1" objects="1" scenarios="1"/>
  <dataValidations count="2">
    <dataValidation type="list" allowBlank="1" showInputMessage="1" showErrorMessage="1" sqref="K3:M3">
      <formula1>"Да,Нет,Не предусмотрено (УПН)"</formula1>
    </dataValidation>
    <dataValidation type="list" allowBlank="1" showInputMessage="1" showErrorMessage="1" sqref="E11:E22">
      <formula1>$K$6:$K$8</formula1>
    </dataValidation>
  </dataValidations>
  <pageMargins left="0.7" right="0.7" top="0.75" bottom="0.75" header="0.3" footer="0.3"/>
  <pageSetup paperSize="9" orientation="portrait" r:id="rId1"/>
  <ignoredErrors>
    <ignoredError sqref="G11:G13 K11:K13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51"/>
  <sheetViews>
    <sheetView showGridLines="0" tabSelected="1" zoomScale="90" zoomScaleNormal="90" workbookViewId="0">
      <selection activeCell="F6" sqref="F6"/>
    </sheetView>
  </sheetViews>
  <sheetFormatPr defaultRowHeight="14.25" x14ac:dyDescent="0.25"/>
  <cols>
    <col min="1" max="1" width="4.140625" style="95" customWidth="1"/>
    <col min="2" max="2" width="24.5703125" style="47" customWidth="1"/>
    <col min="3" max="3" width="26" style="47" customWidth="1"/>
    <col min="4" max="4" width="25.28515625" style="47" customWidth="1"/>
    <col min="5" max="5" width="27.140625" style="47" customWidth="1"/>
    <col min="6" max="16384" width="9.140625" style="47"/>
  </cols>
  <sheetData>
    <row r="1" spans="1:10" ht="27.75" x14ac:dyDescent="0.25">
      <c r="A1" s="179" t="str">
        <f>Company</f>
        <v>MEBELISSIMO ИП OOO</v>
      </c>
      <c r="B1" s="179"/>
      <c r="C1" s="179"/>
      <c r="D1" s="179"/>
      <c r="E1" s="179"/>
      <c r="F1" s="46"/>
      <c r="G1" s="46"/>
      <c r="H1" s="46"/>
      <c r="I1" s="46"/>
      <c r="J1" s="46"/>
    </row>
    <row r="2" spans="1:10" ht="45.75" customHeight="1" x14ac:dyDescent="0.25">
      <c r="A2" s="59"/>
      <c r="B2" s="46"/>
      <c r="C2" s="46"/>
      <c r="D2" s="46"/>
      <c r="E2" s="46"/>
      <c r="F2" s="46"/>
      <c r="G2" s="46"/>
      <c r="H2" s="46"/>
      <c r="I2" s="46"/>
      <c r="J2" s="46"/>
    </row>
    <row r="3" spans="1:10" s="90" customFormat="1" ht="15.75" x14ac:dyDescent="0.25">
      <c r="A3" s="89"/>
      <c r="C3" s="91" t="str">
        <f>"ПРИКАЗ № "&amp;Abrv&amp;" - "</f>
        <v xml:space="preserve">ПРИКАЗ № ПМ - </v>
      </c>
      <c r="D3" s="125">
        <v>3</v>
      </c>
      <c r="E3" s="92"/>
    </row>
    <row r="4" spans="1:10" s="90" customFormat="1" ht="15.75" x14ac:dyDescent="0.25">
      <c r="A4" s="178" t="s">
        <v>0</v>
      </c>
      <c r="B4" s="178"/>
      <c r="C4" s="178"/>
      <c r="D4" s="178"/>
      <c r="E4" s="178"/>
      <c r="F4" s="53"/>
      <c r="G4" s="53"/>
      <c r="H4" s="53"/>
    </row>
    <row r="7" spans="1:10" ht="15" x14ac:dyDescent="0.25">
      <c r="A7" s="59" t="str">
        <f>"г."&amp;City</f>
        <v>г.Ташкент</v>
      </c>
      <c r="E7" s="93">
        <f>INDEX(Reestr[],MATCH(Number,Reestr[№],0),2)</f>
        <v>42926</v>
      </c>
    </row>
    <row r="8" spans="1:10" ht="15" x14ac:dyDescent="0.25">
      <c r="A8" s="59"/>
      <c r="E8" s="94"/>
    </row>
    <row r="9" spans="1:10" ht="15" x14ac:dyDescent="0.25">
      <c r="A9" s="59"/>
      <c r="E9" s="94"/>
    </row>
    <row r="10" spans="1:10" x14ac:dyDescent="0.25">
      <c r="H10" s="58"/>
    </row>
    <row r="11" spans="1:10" x14ac:dyDescent="0.25">
      <c r="A11" s="96" t="s">
        <v>78</v>
      </c>
    </row>
    <row r="12" spans="1:10" x14ac:dyDescent="0.25">
      <c r="B12" s="97"/>
    </row>
    <row r="14" spans="1:10" s="58" customFormat="1" ht="15" x14ac:dyDescent="0.25">
      <c r="A14" s="55">
        <v>1</v>
      </c>
      <c r="B14" s="56" t="s">
        <v>49</v>
      </c>
      <c r="C14" s="57" t="str">
        <f>IFERROR(INDEX(Reestr[],MATCH(Number,Reestr[№],0),3),"Введи данные приказа в реестре!!!")</f>
        <v>Наблюдательный совет общества</v>
      </c>
      <c r="D14" s="57"/>
      <c r="E14" s="57"/>
    </row>
    <row r="15" spans="1:10" s="58" customFormat="1" ht="15" x14ac:dyDescent="0.25">
      <c r="A15" s="98"/>
      <c r="C15" s="99"/>
      <c r="D15" s="99"/>
      <c r="E15" s="99"/>
    </row>
    <row r="16" spans="1:10" s="58" customFormat="1" ht="15" x14ac:dyDescent="0.25">
      <c r="A16" s="59">
        <v>2</v>
      </c>
      <c r="B16" s="56" t="s">
        <v>10</v>
      </c>
      <c r="C16" s="57" t="str">
        <f>INDEX(Reestr[],MATCH(Number,Reestr[№],0),4)</f>
        <v>Прием и обслуживание участников, прибывших на заседание</v>
      </c>
      <c r="D16" s="57"/>
      <c r="E16" s="57"/>
    </row>
    <row r="17" spans="1:5" s="58" customFormat="1" ht="15" x14ac:dyDescent="0.25">
      <c r="A17" s="59"/>
      <c r="B17" s="56"/>
      <c r="C17" s="61"/>
      <c r="D17" s="99"/>
      <c r="E17" s="99"/>
    </row>
    <row r="18" spans="1:5" s="58" customFormat="1" ht="15" x14ac:dyDescent="0.25">
      <c r="A18" s="59">
        <v>3</v>
      </c>
      <c r="B18" s="56" t="s">
        <v>20</v>
      </c>
      <c r="C18" s="100" t="str">
        <f>INDEX(Reestr[],MATCH(Number,Reestr[№],0),5)</f>
        <v>Итоги деятельности за полугодие 2017</v>
      </c>
      <c r="D18" s="100"/>
      <c r="E18" s="100"/>
    </row>
    <row r="19" spans="1:5" s="58" customFormat="1" ht="15" x14ac:dyDescent="0.25">
      <c r="A19" s="98"/>
      <c r="C19" s="60"/>
      <c r="D19" s="60"/>
      <c r="E19" s="60"/>
    </row>
    <row r="20" spans="1:5" s="58" customFormat="1" ht="15" customHeight="1" x14ac:dyDescent="0.25">
      <c r="A20" s="59">
        <v>4</v>
      </c>
      <c r="B20" s="63" t="s">
        <v>92</v>
      </c>
      <c r="C20" s="64">
        <f>INDEX(Reestr[],MATCH(Number,Reestr[№],0),7)</f>
        <v>42928</v>
      </c>
      <c r="D20" s="58" t="s">
        <v>93</v>
      </c>
      <c r="E20" s="64">
        <f>IF(INDEX(Reestr[],MATCH(Number,Reestr[№],0),8)&gt;0,INDEX(Reestr[],MATCH(Number,Reestr[№],0),8),INDEX(Reestr[],MATCH(Number,Reestr[№],0),7))</f>
        <v>42928</v>
      </c>
    </row>
    <row r="21" spans="1:5" s="58" customFormat="1" ht="14.25" customHeight="1" x14ac:dyDescent="0.25">
      <c r="A21" s="98"/>
      <c r="C21" s="60"/>
      <c r="D21" s="60"/>
      <c r="E21" s="60"/>
    </row>
    <row r="22" spans="1:5" s="58" customFormat="1" ht="15" x14ac:dyDescent="0.25">
      <c r="A22" s="55">
        <v>5</v>
      </c>
      <c r="B22" s="56" t="s">
        <v>26</v>
      </c>
      <c r="C22" s="57" t="str">
        <f>IFERROR(INDEX(Reestr[],MATCH(Number,Reestr[№],0),9),"")</f>
        <v>г.Ташкент</v>
      </c>
      <c r="D22" s="57"/>
      <c r="E22" s="57"/>
    </row>
    <row r="23" spans="1:5" s="58" customFormat="1" ht="15" x14ac:dyDescent="0.25">
      <c r="A23" s="98"/>
      <c r="C23" s="60"/>
      <c r="D23" s="60"/>
      <c r="E23" s="60"/>
    </row>
    <row r="24" spans="1:5" s="58" customFormat="1" ht="15" x14ac:dyDescent="0.25">
      <c r="A24" s="59">
        <v>6</v>
      </c>
      <c r="B24" s="58" t="s">
        <v>41</v>
      </c>
      <c r="C24" s="57" t="s">
        <v>27</v>
      </c>
      <c r="D24" s="57"/>
      <c r="E24" s="57"/>
    </row>
    <row r="25" spans="1:5" s="58" customFormat="1" x14ac:dyDescent="0.25">
      <c r="A25" s="98"/>
    </row>
    <row r="26" spans="1:5" s="58" customFormat="1" ht="15" x14ac:dyDescent="0.25">
      <c r="A26" s="59">
        <v>7</v>
      </c>
      <c r="B26" s="58" t="s">
        <v>77</v>
      </c>
    </row>
    <row r="27" spans="1:5" s="58" customFormat="1" ht="14.25" customHeight="1" x14ac:dyDescent="0.25">
      <c r="A27" s="59"/>
      <c r="B27" s="176" t="s">
        <v>80</v>
      </c>
      <c r="C27" s="176"/>
      <c r="D27" s="101" t="s">
        <v>79</v>
      </c>
      <c r="E27" s="101"/>
    </row>
    <row r="28" spans="1:5" s="58" customFormat="1" ht="14.25" customHeight="1" x14ac:dyDescent="0.25">
      <c r="A28" s="59"/>
      <c r="B28" s="101"/>
      <c r="C28" s="101"/>
      <c r="D28" s="101"/>
      <c r="E28" s="101"/>
    </row>
    <row r="29" spans="1:5" s="58" customFormat="1" ht="15" x14ac:dyDescent="0.25">
      <c r="A29" s="59"/>
      <c r="B29" s="102" t="str">
        <f>INDEX(Reestr[],MATCH(Number,Reestr[№],0),11)</f>
        <v>Атасов А.А. - Член Набсовета</v>
      </c>
      <c r="C29" s="103"/>
      <c r="D29" s="102" t="str">
        <f>INDEX(Reestr[],MATCH(Number,Reestr[№],0),14)</f>
        <v>Алиев А.А. - Генерельный директор</v>
      </c>
      <c r="E29" s="104"/>
    </row>
    <row r="30" spans="1:5" s="58" customFormat="1" ht="15.75" thickBot="1" x14ac:dyDescent="0.3">
      <c r="A30" s="59"/>
      <c r="B30" s="105"/>
      <c r="C30" s="106"/>
      <c r="D30" s="105"/>
      <c r="E30" s="107"/>
    </row>
    <row r="31" spans="1:5" s="58" customFormat="1" ht="15.75" thickTop="1" x14ac:dyDescent="0.25">
      <c r="A31" s="59"/>
      <c r="B31" s="108" t="str">
        <f>INDEX(Reestr[],MATCH(Number,Reestr[№],0),12)</f>
        <v>Бдилова Б.Б. - Член Набсовета</v>
      </c>
      <c r="C31" s="109"/>
      <c r="D31" s="108" t="str">
        <f>INDEX(Reestr[],MATCH(Number,Reestr[№],0),15)</f>
        <v>Салиев С.С. - Замдиректора</v>
      </c>
      <c r="E31" s="110"/>
    </row>
    <row r="32" spans="1:5" s="58" customFormat="1" ht="15" x14ac:dyDescent="0.25">
      <c r="A32" s="59"/>
      <c r="B32" s="111"/>
      <c r="C32" s="112"/>
      <c r="D32" s="111"/>
      <c r="E32" s="113"/>
    </row>
    <row r="33" spans="1:5" s="58" customFormat="1" ht="15" x14ac:dyDescent="0.25">
      <c r="A33" s="59"/>
      <c r="B33" s="114">
        <f>INDEX(Reestr[],MATCH(Number,Reestr[№],0),13)</f>
        <v>0</v>
      </c>
      <c r="C33" s="115"/>
      <c r="D33" s="114">
        <f>INDEX(Reestr[],MATCH(Number,Reestr[№],0),16)</f>
        <v>0</v>
      </c>
      <c r="E33" s="116"/>
    </row>
    <row r="34" spans="1:5" s="58" customFormat="1" ht="15" x14ac:dyDescent="0.25">
      <c r="A34" s="59"/>
      <c r="B34" s="117"/>
      <c r="C34" s="117"/>
      <c r="D34" s="117"/>
      <c r="E34" s="117"/>
    </row>
    <row r="35" spans="1:5" ht="15" x14ac:dyDescent="0.25">
      <c r="A35" s="118">
        <v>8</v>
      </c>
      <c r="B35" s="177" t="s">
        <v>36</v>
      </c>
      <c r="C35" s="177"/>
      <c r="D35" s="177"/>
      <c r="E35" s="177"/>
    </row>
    <row r="36" spans="1:5" s="58" customFormat="1" ht="14.25" customHeight="1" x14ac:dyDescent="0.25">
      <c r="A36" s="119"/>
      <c r="B36" s="176" t="s">
        <v>14</v>
      </c>
      <c r="C36" s="176"/>
      <c r="D36" s="101" t="s">
        <v>15</v>
      </c>
      <c r="E36" s="101"/>
    </row>
    <row r="37" spans="1:5" s="58" customFormat="1" ht="14.25" customHeight="1" x14ac:dyDescent="0.25">
      <c r="A37" s="119"/>
      <c r="B37" s="101"/>
      <c r="C37" s="101"/>
      <c r="D37" s="101"/>
      <c r="E37" s="101"/>
    </row>
    <row r="38" spans="1:5" s="58" customFormat="1" ht="15" x14ac:dyDescent="0.25">
      <c r="A38" s="119"/>
      <c r="B38" s="120" t="str">
        <f>Name3</f>
        <v>Салиев С.С.</v>
      </c>
      <c r="C38" s="121"/>
      <c r="D38" s="120" t="str">
        <f>Position3</f>
        <v>Заместитель Директора</v>
      </c>
      <c r="E38" s="121"/>
    </row>
    <row r="39" spans="1:5" ht="15" x14ac:dyDescent="0.25">
      <c r="A39" s="122"/>
      <c r="B39" s="175"/>
      <c r="C39" s="175"/>
      <c r="E39" s="123"/>
    </row>
    <row r="40" spans="1:5" ht="15" customHeight="1" x14ac:dyDescent="0.25">
      <c r="A40" s="118">
        <v>9</v>
      </c>
      <c r="B40" s="124" t="s">
        <v>35</v>
      </c>
      <c r="C40" s="124"/>
      <c r="D40" s="104" t="s">
        <v>32</v>
      </c>
      <c r="E40" s="104"/>
    </row>
    <row r="41" spans="1:5" ht="14.25" customHeight="1" x14ac:dyDescent="0.25">
      <c r="A41" s="98"/>
      <c r="D41" s="58"/>
      <c r="E41" s="58"/>
    </row>
    <row r="42" spans="1:5" ht="14.25" customHeight="1" x14ac:dyDescent="0.25">
      <c r="A42" s="118">
        <v>10</v>
      </c>
      <c r="B42" s="124" t="s">
        <v>33</v>
      </c>
      <c r="C42" s="124"/>
      <c r="D42" s="104" t="s">
        <v>38</v>
      </c>
      <c r="E42" s="104"/>
    </row>
    <row r="43" spans="1:5" x14ac:dyDescent="0.25">
      <c r="A43" s="98"/>
      <c r="D43" s="58"/>
      <c r="E43" s="58"/>
    </row>
    <row r="44" spans="1:5" ht="14.25" customHeight="1" x14ac:dyDescent="0.25">
      <c r="A44" s="118">
        <v>11</v>
      </c>
      <c r="B44" s="124" t="s">
        <v>34</v>
      </c>
      <c r="C44" s="124"/>
      <c r="D44" s="104" t="s">
        <v>37</v>
      </c>
      <c r="E44" s="104"/>
    </row>
    <row r="50" spans="1:5" ht="15" x14ac:dyDescent="0.25">
      <c r="A50" s="65" t="str">
        <f>Name1</f>
        <v>Алиев А.А.</v>
      </c>
    </row>
    <row r="51" spans="1:5" ht="15" x14ac:dyDescent="0.25">
      <c r="A51" s="65" t="str">
        <f>Position1</f>
        <v>Генеральный директор</v>
      </c>
      <c r="D51" s="72"/>
      <c r="E51" s="72"/>
    </row>
  </sheetData>
  <sheetProtection algorithmName="SHA-512" hashValue="HbUV01GJAjTsWznSRGPYbBQ31n1ptWd+KdtGtdgNQgGrP1fMFyYKyXSGX7YSGHGfgq/uUVlhW0gJ5pNY7mL+ag==" saltValue="8mms7QtH4WkRMrCDnNsTOg==" spinCount="100000" sheet="1" objects="1" scenarios="1"/>
  <mergeCells count="6">
    <mergeCell ref="B39:C39"/>
    <mergeCell ref="B36:C36"/>
    <mergeCell ref="B35:E35"/>
    <mergeCell ref="A4:E4"/>
    <mergeCell ref="A1:E1"/>
    <mergeCell ref="B27:C27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&amp;L&amp;"Arial,обычный"&amp;8www.finex.uz
facebook.com/FinexAccounting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65"/>
  <sheetViews>
    <sheetView showGridLines="0" zoomScale="80" zoomScaleNormal="80" workbookViewId="0">
      <selection activeCell="G18" sqref="G18"/>
    </sheetView>
  </sheetViews>
  <sheetFormatPr defaultRowHeight="14.25" x14ac:dyDescent="0.25"/>
  <cols>
    <col min="1" max="1" width="3.5703125" style="47" customWidth="1"/>
    <col min="2" max="2" width="26" style="47" customWidth="1"/>
    <col min="3" max="3" width="30.28515625" style="47" customWidth="1"/>
    <col min="4" max="4" width="27.85546875" style="47" customWidth="1"/>
    <col min="5" max="5" width="37.28515625" style="47" customWidth="1"/>
    <col min="6" max="16384" width="9.140625" style="47"/>
  </cols>
  <sheetData>
    <row r="1" spans="1:10" ht="27.75" x14ac:dyDescent="0.25">
      <c r="A1" s="179" t="str">
        <f>Company</f>
        <v>MEBELISSIMO ИП OOO</v>
      </c>
      <c r="B1" s="179"/>
      <c r="C1" s="179"/>
      <c r="D1" s="179"/>
      <c r="E1" s="179"/>
      <c r="F1" s="46"/>
      <c r="G1" s="46"/>
      <c r="H1" s="46"/>
      <c r="I1" s="46"/>
      <c r="J1" s="46"/>
    </row>
    <row r="2" spans="1:10" ht="27.75" x14ac:dyDescent="0.25">
      <c r="A2" s="48"/>
      <c r="B2" s="48"/>
      <c r="C2" s="48"/>
      <c r="D2" s="48"/>
      <c r="E2" s="48"/>
      <c r="F2" s="46"/>
      <c r="G2" s="46"/>
      <c r="H2" s="46"/>
      <c r="I2" s="46"/>
      <c r="J2" s="46"/>
    </row>
    <row r="3" spans="1:10" ht="15" x14ac:dyDescent="0.25">
      <c r="A3" s="49" t="s">
        <v>105</v>
      </c>
      <c r="C3" s="46"/>
      <c r="E3" s="50" t="s">
        <v>21</v>
      </c>
      <c r="F3" s="46"/>
      <c r="G3" s="46"/>
      <c r="H3" s="46"/>
      <c r="I3" s="46"/>
      <c r="J3" s="46"/>
    </row>
    <row r="4" spans="1:10" ht="15" x14ac:dyDescent="0.25">
      <c r="A4" s="49" t="str">
        <f>"к Приказу № "&amp;Abrv&amp;" - "&amp;Number</f>
        <v>к Приказу № ПМ - 3</v>
      </c>
    </row>
    <row r="5" spans="1:10" ht="15" x14ac:dyDescent="0.25">
      <c r="A5" s="49" t="s">
        <v>82</v>
      </c>
      <c r="B5" s="74">
        <f>Date</f>
        <v>42926</v>
      </c>
      <c r="E5" s="51"/>
    </row>
    <row r="6" spans="1:10" x14ac:dyDescent="0.25">
      <c r="E6" s="52" t="str">
        <f>Name1</f>
        <v>Алиев А.А.</v>
      </c>
    </row>
    <row r="7" spans="1:10" x14ac:dyDescent="0.25">
      <c r="E7" s="52" t="str">
        <f>Position1</f>
        <v>Генеральный директор</v>
      </c>
    </row>
    <row r="8" spans="1:10" ht="15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15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ht="15.75" x14ac:dyDescent="0.25">
      <c r="A10" s="178" t="s">
        <v>103</v>
      </c>
      <c r="B10" s="178"/>
      <c r="C10" s="178"/>
      <c r="D10" s="178"/>
      <c r="E10" s="178"/>
    </row>
    <row r="11" spans="1:10" ht="15.75" x14ac:dyDescent="0.25">
      <c r="A11" s="178" t="s">
        <v>104</v>
      </c>
      <c r="B11" s="178"/>
      <c r="C11" s="178"/>
      <c r="D11" s="178"/>
      <c r="E11" s="178"/>
    </row>
    <row r="12" spans="1:10" ht="15.75" x14ac:dyDescent="0.25">
      <c r="A12" s="53"/>
      <c r="B12" s="53"/>
      <c r="C12" s="53"/>
      <c r="D12" s="53"/>
      <c r="E12" s="53"/>
    </row>
    <row r="13" spans="1:10" ht="15.75" x14ac:dyDescent="0.25">
      <c r="A13" s="53"/>
      <c r="B13" s="53"/>
      <c r="C13" s="53"/>
      <c r="D13" s="53"/>
      <c r="E13" s="53"/>
    </row>
    <row r="14" spans="1:10" ht="15" x14ac:dyDescent="0.25">
      <c r="A14" s="65" t="str">
        <f>"г."&amp;City</f>
        <v>г.Ташкент</v>
      </c>
      <c r="B14" s="54"/>
      <c r="C14" s="54"/>
      <c r="E14" s="75">
        <f>Date</f>
        <v>42926</v>
      </c>
    </row>
    <row r="15" spans="1:10" ht="15.75" x14ac:dyDescent="0.25">
      <c r="A15" s="53"/>
      <c r="B15" s="53"/>
      <c r="C15" s="53"/>
      <c r="D15" s="53"/>
      <c r="E15" s="53"/>
    </row>
    <row r="16" spans="1:10" ht="15" x14ac:dyDescent="0.25">
      <c r="A16" s="54"/>
      <c r="B16" s="54"/>
      <c r="C16" s="54"/>
    </row>
    <row r="17" spans="1:5" ht="15" x14ac:dyDescent="0.25">
      <c r="A17" s="62"/>
      <c r="B17" s="87" t="s">
        <v>108</v>
      </c>
      <c r="C17" s="88" t="s">
        <v>107</v>
      </c>
      <c r="D17" s="180" t="s">
        <v>106</v>
      </c>
      <c r="E17" s="181"/>
    </row>
    <row r="18" spans="1:5" ht="15" x14ac:dyDescent="0.25">
      <c r="A18" s="127"/>
      <c r="B18" s="128"/>
      <c r="C18" s="128"/>
      <c r="D18" s="129"/>
      <c r="E18" s="130"/>
    </row>
    <row r="19" spans="1:5" ht="15" customHeight="1" x14ac:dyDescent="0.25">
      <c r="A19" s="127"/>
      <c r="B19" s="131">
        <v>43081</v>
      </c>
      <c r="C19" s="132" t="s">
        <v>109</v>
      </c>
      <c r="D19" s="133" t="s">
        <v>110</v>
      </c>
      <c r="E19" s="134"/>
    </row>
    <row r="20" spans="1:5" ht="15" customHeight="1" x14ac:dyDescent="0.25">
      <c r="A20" s="127"/>
      <c r="B20" s="132"/>
      <c r="C20" s="132"/>
      <c r="D20" s="135"/>
      <c r="E20" s="136"/>
    </row>
    <row r="21" spans="1:5" ht="15" customHeight="1" x14ac:dyDescent="0.25">
      <c r="A21" s="127"/>
      <c r="B21" s="137"/>
      <c r="C21" s="137" t="s">
        <v>112</v>
      </c>
      <c r="D21" s="133" t="s">
        <v>111</v>
      </c>
      <c r="E21" s="134"/>
    </row>
    <row r="22" spans="1:5" ht="15" customHeight="1" x14ac:dyDescent="0.25">
      <c r="A22" s="127"/>
      <c r="B22" s="137"/>
      <c r="C22" s="137"/>
      <c r="D22" s="135"/>
      <c r="E22" s="136"/>
    </row>
    <row r="23" spans="1:5" ht="15" customHeight="1" x14ac:dyDescent="0.25">
      <c r="A23" s="127"/>
      <c r="B23" s="137"/>
      <c r="C23" s="137"/>
      <c r="D23" s="133"/>
      <c r="E23" s="134"/>
    </row>
    <row r="24" spans="1:5" ht="15" customHeight="1" x14ac:dyDescent="0.25">
      <c r="A24" s="127"/>
      <c r="B24" s="137"/>
      <c r="C24" s="137"/>
      <c r="D24" s="135"/>
      <c r="E24" s="136"/>
    </row>
    <row r="25" spans="1:5" ht="15" customHeight="1" x14ac:dyDescent="0.25">
      <c r="A25" s="127"/>
      <c r="B25" s="137"/>
      <c r="C25" s="137"/>
      <c r="D25" s="133"/>
      <c r="E25" s="134"/>
    </row>
    <row r="26" spans="1:5" x14ac:dyDescent="0.25">
      <c r="A26" s="129"/>
      <c r="B26" s="135"/>
      <c r="C26" s="135"/>
      <c r="D26" s="135"/>
      <c r="E26" s="138"/>
    </row>
    <row r="27" spans="1:5" ht="15" x14ac:dyDescent="0.25">
      <c r="A27" s="139"/>
      <c r="B27" s="135"/>
      <c r="C27" s="135"/>
      <c r="D27" s="133"/>
      <c r="E27" s="133"/>
    </row>
    <row r="28" spans="1:5" x14ac:dyDescent="0.25">
      <c r="A28" s="129"/>
      <c r="B28" s="135"/>
      <c r="C28" s="135"/>
      <c r="D28" s="135"/>
      <c r="E28" s="138"/>
    </row>
    <row r="29" spans="1:5" ht="15" x14ac:dyDescent="0.25">
      <c r="A29" s="129"/>
      <c r="B29" s="135"/>
      <c r="C29" s="135"/>
      <c r="D29" s="133"/>
      <c r="E29" s="140"/>
    </row>
    <row r="30" spans="1:5" x14ac:dyDescent="0.25">
      <c r="A30" s="129"/>
      <c r="B30" s="135"/>
      <c r="C30" s="135"/>
      <c r="D30" s="135"/>
      <c r="E30" s="141"/>
    </row>
    <row r="31" spans="1:5" ht="15" x14ac:dyDescent="0.25">
      <c r="A31" s="129"/>
      <c r="B31" s="135"/>
      <c r="C31" s="135"/>
      <c r="D31" s="133"/>
      <c r="E31" s="140"/>
    </row>
    <row r="32" spans="1:5" x14ac:dyDescent="0.25">
      <c r="A32" s="129"/>
      <c r="B32" s="135"/>
      <c r="C32" s="135"/>
      <c r="D32" s="135"/>
      <c r="E32" s="138"/>
    </row>
    <row r="33" spans="1:5" ht="15" x14ac:dyDescent="0.25">
      <c r="A33" s="129"/>
      <c r="B33" s="142"/>
      <c r="C33" s="135"/>
      <c r="D33" s="133"/>
      <c r="E33" s="143"/>
    </row>
    <row r="34" spans="1:5" x14ac:dyDescent="0.25">
      <c r="A34" s="129"/>
      <c r="B34" s="135"/>
      <c r="C34" s="135"/>
      <c r="D34" s="135"/>
      <c r="E34" s="138"/>
    </row>
    <row r="35" spans="1:5" x14ac:dyDescent="0.25">
      <c r="A35" s="129"/>
      <c r="B35" s="135"/>
      <c r="C35" s="135"/>
      <c r="D35" s="133"/>
      <c r="E35" s="133"/>
    </row>
    <row r="36" spans="1:5" x14ac:dyDescent="0.25">
      <c r="A36" s="129"/>
      <c r="B36" s="135"/>
      <c r="C36" s="135"/>
      <c r="D36" s="135"/>
      <c r="E36" s="138"/>
    </row>
    <row r="37" spans="1:5" x14ac:dyDescent="0.25">
      <c r="A37" s="129"/>
      <c r="B37" s="135"/>
      <c r="C37" s="135"/>
      <c r="D37" s="133"/>
      <c r="E37" s="133"/>
    </row>
    <row r="38" spans="1:5" x14ac:dyDescent="0.25">
      <c r="A38" s="129"/>
      <c r="B38" s="129"/>
      <c r="C38" s="129"/>
      <c r="D38" s="129"/>
      <c r="E38" s="129"/>
    </row>
    <row r="39" spans="1:5" ht="15" x14ac:dyDescent="0.25">
      <c r="A39" s="139"/>
      <c r="B39" s="135"/>
      <c r="C39" s="135"/>
      <c r="D39" s="133"/>
      <c r="E39" s="133"/>
    </row>
    <row r="40" spans="1:5" x14ac:dyDescent="0.25">
      <c r="A40" s="129"/>
      <c r="B40" s="135"/>
      <c r="C40" s="135"/>
      <c r="D40" s="135"/>
      <c r="E40" s="138"/>
    </row>
    <row r="41" spans="1:5" ht="15" x14ac:dyDescent="0.25">
      <c r="A41" s="129"/>
      <c r="B41" s="135"/>
      <c r="C41" s="135"/>
      <c r="D41" s="133"/>
      <c r="E41" s="140"/>
    </row>
    <row r="42" spans="1:5" x14ac:dyDescent="0.25">
      <c r="A42" s="129"/>
      <c r="B42" s="135"/>
      <c r="C42" s="135"/>
      <c r="D42" s="135"/>
      <c r="E42" s="141"/>
    </row>
    <row r="43" spans="1:5" ht="15" x14ac:dyDescent="0.25">
      <c r="A43" s="129"/>
      <c r="B43" s="135"/>
      <c r="C43" s="135"/>
      <c r="D43" s="133"/>
      <c r="E43" s="140"/>
    </row>
    <row r="44" spans="1:5" x14ac:dyDescent="0.25">
      <c r="A44" s="129"/>
      <c r="B44" s="135"/>
      <c r="C44" s="135"/>
      <c r="D44" s="135"/>
      <c r="E44" s="138"/>
    </row>
    <row r="45" spans="1:5" ht="15" x14ac:dyDescent="0.25">
      <c r="A45" s="129"/>
      <c r="B45" s="142"/>
      <c r="C45" s="135"/>
      <c r="D45" s="133"/>
      <c r="E45" s="143"/>
    </row>
    <row r="46" spans="1:5" x14ac:dyDescent="0.25">
      <c r="A46" s="129"/>
      <c r="B46" s="135"/>
      <c r="C46" s="135"/>
      <c r="D46" s="135"/>
      <c r="E46" s="138"/>
    </row>
    <row r="47" spans="1:5" x14ac:dyDescent="0.25">
      <c r="A47" s="129"/>
      <c r="B47" s="135"/>
      <c r="C47" s="135"/>
      <c r="D47" s="133"/>
      <c r="E47" s="133"/>
    </row>
    <row r="48" spans="1:5" x14ac:dyDescent="0.25">
      <c r="A48" s="129"/>
      <c r="B48" s="135"/>
      <c r="C48" s="135"/>
      <c r="D48" s="135"/>
      <c r="E48" s="138"/>
    </row>
    <row r="49" spans="1:5" x14ac:dyDescent="0.25">
      <c r="A49" s="129"/>
      <c r="B49" s="135"/>
      <c r="C49" s="135"/>
      <c r="D49" s="133"/>
      <c r="E49" s="133"/>
    </row>
    <row r="50" spans="1:5" x14ac:dyDescent="0.25">
      <c r="A50" s="129"/>
      <c r="B50" s="129"/>
      <c r="C50" s="129"/>
      <c r="D50" s="129"/>
      <c r="E50" s="129"/>
    </row>
    <row r="51" spans="1:5" x14ac:dyDescent="0.25">
      <c r="A51" s="129"/>
      <c r="B51" s="135"/>
      <c r="C51" s="135"/>
      <c r="D51" s="133"/>
      <c r="E51" s="133"/>
    </row>
    <row r="52" spans="1:5" x14ac:dyDescent="0.25">
      <c r="A52" s="129"/>
      <c r="B52" s="129"/>
      <c r="C52" s="129"/>
      <c r="D52" s="129"/>
      <c r="E52" s="129"/>
    </row>
    <row r="53" spans="1:5" ht="15" x14ac:dyDescent="0.25">
      <c r="A53" s="139"/>
      <c r="B53" s="135"/>
      <c r="C53" s="135"/>
      <c r="D53" s="133"/>
      <c r="E53" s="133"/>
    </row>
    <row r="54" spans="1:5" x14ac:dyDescent="0.25">
      <c r="A54" s="129"/>
      <c r="B54" s="135"/>
      <c r="C54" s="135"/>
      <c r="D54" s="135"/>
      <c r="E54" s="138"/>
    </row>
    <row r="55" spans="1:5" ht="15" x14ac:dyDescent="0.25">
      <c r="A55" s="129"/>
      <c r="B55" s="135"/>
      <c r="C55" s="135"/>
      <c r="D55" s="133"/>
      <c r="E55" s="140"/>
    </row>
    <row r="56" spans="1:5" x14ac:dyDescent="0.25">
      <c r="A56" s="129"/>
      <c r="B56" s="135"/>
      <c r="C56" s="135"/>
      <c r="D56" s="135"/>
      <c r="E56" s="141"/>
    </row>
    <row r="57" spans="1:5" ht="15" x14ac:dyDescent="0.25">
      <c r="A57" s="129"/>
      <c r="B57" s="135"/>
      <c r="C57" s="135"/>
      <c r="D57" s="133"/>
      <c r="E57" s="140"/>
    </row>
    <row r="58" spans="1:5" x14ac:dyDescent="0.25">
      <c r="A58" s="129"/>
      <c r="B58" s="135"/>
      <c r="C58" s="135"/>
      <c r="D58" s="135"/>
      <c r="E58" s="138"/>
    </row>
    <row r="59" spans="1:5" x14ac:dyDescent="0.25">
      <c r="A59" s="129"/>
      <c r="B59" s="135"/>
      <c r="C59" s="135"/>
      <c r="D59" s="133"/>
      <c r="E59" s="133"/>
    </row>
    <row r="62" spans="1:5" x14ac:dyDescent="0.25">
      <c r="A62" s="47" t="s">
        <v>91</v>
      </c>
    </row>
    <row r="64" spans="1:5" ht="15" x14ac:dyDescent="0.25">
      <c r="A64" s="65" t="str">
        <f>Name3</f>
        <v>Салиев С.С.</v>
      </c>
      <c r="C64" s="65"/>
    </row>
    <row r="65" spans="1:5" ht="15" x14ac:dyDescent="0.25">
      <c r="A65" s="49" t="str">
        <f>Position3</f>
        <v>Заместитель Директора</v>
      </c>
      <c r="C65" s="65"/>
      <c r="D65" s="126"/>
      <c r="E65" s="126"/>
    </row>
  </sheetData>
  <sheetProtection algorithmName="SHA-512" hashValue="x1mI8FfQR5hKfXBNbc50g/CizMN3vTijZ4dmiRK8lkXOEhb/oZDgQOFIq8REoYoQ+RD9wzx8GdUY6i3b8YKqKg==" saltValue="ps277do+EfHpqRSd9SmLDw==" spinCount="100000" sheet="1" objects="1" scenarios="1"/>
  <mergeCells count="4">
    <mergeCell ref="D17:E17"/>
    <mergeCell ref="A1:E1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headerFooter>
    <oddFooter>&amp;L&amp;"Arial,обычный"&amp;8www.finex.uz
facebook.com/FinexAccounting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56"/>
  <sheetViews>
    <sheetView showGridLines="0" zoomScale="87" zoomScaleNormal="87" workbookViewId="0">
      <selection activeCell="A13" sqref="A13:E13"/>
    </sheetView>
  </sheetViews>
  <sheetFormatPr defaultRowHeight="14.25" x14ac:dyDescent="0.25"/>
  <cols>
    <col min="1" max="1" width="3.5703125" style="47" customWidth="1"/>
    <col min="2" max="2" width="26" style="47" customWidth="1"/>
    <col min="3" max="3" width="30.28515625" style="47" customWidth="1"/>
    <col min="4" max="4" width="27.85546875" style="47" customWidth="1"/>
    <col min="5" max="5" width="37.28515625" style="47" customWidth="1"/>
    <col min="6" max="16384" width="9.140625" style="47"/>
  </cols>
  <sheetData>
    <row r="1" spans="1:10" ht="27.75" x14ac:dyDescent="0.25">
      <c r="A1" s="179" t="str">
        <f>Company</f>
        <v>MEBELISSIMO ИП OOO</v>
      </c>
      <c r="B1" s="179"/>
      <c r="C1" s="179"/>
      <c r="D1" s="179"/>
      <c r="E1" s="179"/>
      <c r="F1" s="46"/>
      <c r="G1" s="46"/>
      <c r="H1" s="46"/>
      <c r="I1" s="46"/>
      <c r="J1" s="46"/>
    </row>
    <row r="2" spans="1:10" ht="27.75" x14ac:dyDescent="0.25">
      <c r="A2" s="48"/>
      <c r="B2" s="48"/>
      <c r="C2" s="48"/>
      <c r="D2" s="48"/>
      <c r="E2" s="48"/>
      <c r="F2" s="46"/>
      <c r="G2" s="46"/>
      <c r="H2" s="46"/>
      <c r="I2" s="46"/>
      <c r="J2" s="46"/>
    </row>
    <row r="3" spans="1:10" ht="1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5" x14ac:dyDescent="0.25">
      <c r="A5" s="49" t="s">
        <v>83</v>
      </c>
      <c r="C5" s="46"/>
      <c r="E5" s="50" t="s">
        <v>21</v>
      </c>
      <c r="F5" s="46"/>
      <c r="G5" s="46"/>
      <c r="H5" s="46"/>
      <c r="I5" s="46"/>
      <c r="J5" s="46"/>
    </row>
    <row r="6" spans="1:10" ht="15" x14ac:dyDescent="0.25">
      <c r="A6" s="49" t="str">
        <f>"к Приказу № "&amp;Abrv&amp;" - "&amp;Number</f>
        <v>к Приказу № ПМ - 3</v>
      </c>
    </row>
    <row r="7" spans="1:10" ht="15" x14ac:dyDescent="0.25">
      <c r="A7" s="49" t="s">
        <v>82</v>
      </c>
      <c r="B7" s="74">
        <f>Date</f>
        <v>42926</v>
      </c>
      <c r="E7" s="51"/>
    </row>
    <row r="8" spans="1:10" x14ac:dyDescent="0.25">
      <c r="E8" s="52" t="str">
        <f>Name1</f>
        <v>Алиев А.А.</v>
      </c>
    </row>
    <row r="9" spans="1:10" x14ac:dyDescent="0.25">
      <c r="E9" s="52" t="str">
        <f>Position1</f>
        <v>Генеральный директор</v>
      </c>
    </row>
    <row r="10" spans="1:10" ht="15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5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5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5.75" x14ac:dyDescent="0.25">
      <c r="A13" s="178" t="s">
        <v>81</v>
      </c>
      <c r="B13" s="178"/>
      <c r="C13" s="178"/>
      <c r="D13" s="178"/>
      <c r="E13" s="178"/>
    </row>
    <row r="14" spans="1:10" ht="15.75" x14ac:dyDescent="0.25">
      <c r="A14" s="178" t="s">
        <v>39</v>
      </c>
      <c r="B14" s="178"/>
      <c r="C14" s="178"/>
      <c r="D14" s="178"/>
      <c r="E14" s="178"/>
    </row>
    <row r="15" spans="1:10" ht="15.75" x14ac:dyDescent="0.25">
      <c r="A15" s="53"/>
      <c r="B15" s="53"/>
      <c r="C15" s="53"/>
      <c r="D15" s="53"/>
      <c r="E15" s="53"/>
    </row>
    <row r="16" spans="1:10" ht="15.75" x14ac:dyDescent="0.25">
      <c r="A16" s="53"/>
      <c r="B16" s="53"/>
      <c r="C16" s="53"/>
      <c r="D16" s="53"/>
      <c r="E16" s="53"/>
    </row>
    <row r="17" spans="1:5" ht="15" x14ac:dyDescent="0.25">
      <c r="A17" s="65" t="str">
        <f>"г."&amp;City</f>
        <v>г.Ташкент</v>
      </c>
      <c r="B17" s="54"/>
      <c r="C17" s="54"/>
      <c r="E17" s="75">
        <f>Date</f>
        <v>42926</v>
      </c>
    </row>
    <row r="18" spans="1:5" ht="15.75" x14ac:dyDescent="0.25">
      <c r="A18" s="53"/>
      <c r="B18" s="53"/>
      <c r="C18" s="53"/>
      <c r="D18" s="53"/>
      <c r="E18" s="53"/>
    </row>
    <row r="19" spans="1:5" ht="15" x14ac:dyDescent="0.25">
      <c r="A19" s="54"/>
      <c r="B19" s="54"/>
      <c r="C19" s="54"/>
    </row>
    <row r="20" spans="1:5" s="58" customFormat="1" ht="15" x14ac:dyDescent="0.25">
      <c r="A20" s="55">
        <v>1</v>
      </c>
      <c r="B20" s="56" t="s">
        <v>49</v>
      </c>
      <c r="C20" s="184" t="str">
        <f>IFERROR(INDEX(Reestr[],MATCH(Number,Reestr[№],0),3),"Введи данные приказа в реестре!!!")</f>
        <v>Наблюдательный совет общества</v>
      </c>
      <c r="D20" s="184"/>
      <c r="E20" s="184"/>
    </row>
    <row r="21" spans="1:5" s="58" customFormat="1" ht="15" x14ac:dyDescent="0.25">
      <c r="A21" s="59"/>
      <c r="C21" s="60"/>
      <c r="D21" s="60"/>
      <c r="E21" s="60"/>
    </row>
    <row r="22" spans="1:5" s="58" customFormat="1" ht="15" x14ac:dyDescent="0.25">
      <c r="A22" s="59">
        <v>2</v>
      </c>
      <c r="B22" s="56" t="s">
        <v>10</v>
      </c>
      <c r="C22" s="184" t="str">
        <f>INDEX(Reestr[],MATCH(Number,Reestr[№],0),4)</f>
        <v>Прием и обслуживание участников, прибывших на заседание</v>
      </c>
      <c r="D22" s="184"/>
      <c r="E22" s="184"/>
    </row>
    <row r="23" spans="1:5" s="58" customFormat="1" ht="15" x14ac:dyDescent="0.25">
      <c r="A23" s="59"/>
      <c r="B23" s="56"/>
      <c r="C23" s="61"/>
      <c r="D23" s="60"/>
      <c r="E23" s="60"/>
    </row>
    <row r="24" spans="1:5" s="58" customFormat="1" ht="15" x14ac:dyDescent="0.25">
      <c r="A24" s="59">
        <v>3</v>
      </c>
      <c r="B24" s="56" t="s">
        <v>20</v>
      </c>
      <c r="C24" s="185" t="str">
        <f>INDEX(Reestr[],MATCH(Number,Reestr[№],0),5)</f>
        <v>Итоги деятельности за полугодие 2017</v>
      </c>
      <c r="D24" s="185"/>
      <c r="E24" s="185"/>
    </row>
    <row r="25" spans="1:5" s="58" customFormat="1" ht="15" x14ac:dyDescent="0.25">
      <c r="A25" s="59"/>
      <c r="C25" s="60"/>
      <c r="D25" s="60"/>
      <c r="E25" s="60"/>
    </row>
    <row r="26" spans="1:5" s="58" customFormat="1" ht="15" customHeight="1" x14ac:dyDescent="0.25">
      <c r="A26" s="59">
        <v>4</v>
      </c>
      <c r="B26" s="63" t="s">
        <v>92</v>
      </c>
      <c r="C26" s="64">
        <f>INDEX(Reestr[],MATCH(Number,Reestr[№],0),7)</f>
        <v>42928</v>
      </c>
      <c r="D26" s="58" t="s">
        <v>93</v>
      </c>
      <c r="E26" s="64">
        <f>IF(INDEX(Reestr[],MATCH(Number,Reestr[№],0),8)&gt;0,INDEX(Reestr[],MATCH(Number,Reestr[№],0),8),INDEX(Reestr[],MATCH(Number,Reestr[№],0),7))</f>
        <v>42928</v>
      </c>
    </row>
    <row r="27" spans="1:5" s="58" customFormat="1" ht="15" x14ac:dyDescent="0.25">
      <c r="A27" s="59"/>
      <c r="C27" s="59"/>
      <c r="D27" s="59"/>
      <c r="E27" s="59"/>
    </row>
    <row r="28" spans="1:5" s="58" customFormat="1" ht="15" x14ac:dyDescent="0.25">
      <c r="A28" s="55">
        <v>5</v>
      </c>
      <c r="B28" s="56" t="s">
        <v>26</v>
      </c>
      <c r="C28" s="184" t="str">
        <f>IFERROR(INDEX(Reestr[],MATCH(Number,Reestr[№],0),9),"")</f>
        <v>г.Ташкент</v>
      </c>
      <c r="D28" s="184"/>
      <c r="E28" s="184"/>
    </row>
    <row r="29" spans="1:5" ht="15" x14ac:dyDescent="0.25">
      <c r="A29" s="65"/>
      <c r="B29" s="54"/>
      <c r="C29" s="54"/>
      <c r="D29" s="49"/>
      <c r="E29" s="49"/>
    </row>
    <row r="30" spans="1:5" s="58" customFormat="1" ht="15" x14ac:dyDescent="0.25">
      <c r="A30" s="55">
        <v>6</v>
      </c>
      <c r="B30" s="56" t="s">
        <v>41</v>
      </c>
      <c r="C30" s="184" t="s">
        <v>27</v>
      </c>
      <c r="D30" s="184"/>
      <c r="E30" s="184"/>
    </row>
    <row r="31" spans="1:5" ht="15" x14ac:dyDescent="0.25">
      <c r="A31" s="65"/>
      <c r="B31" s="54"/>
      <c r="C31" s="54"/>
    </row>
    <row r="32" spans="1:5" ht="32.25" customHeight="1" x14ac:dyDescent="0.25">
      <c r="A32" s="66">
        <v>7</v>
      </c>
      <c r="B32" s="183" t="s">
        <v>3</v>
      </c>
      <c r="C32" s="183"/>
      <c r="D32" s="186" t="s">
        <v>95</v>
      </c>
      <c r="E32" s="186"/>
    </row>
    <row r="33" spans="1:5" ht="32.25" customHeight="1" x14ac:dyDescent="0.25">
      <c r="A33" s="65"/>
      <c r="B33" s="187" t="s">
        <v>30</v>
      </c>
      <c r="C33" s="187"/>
      <c r="D33" s="68"/>
      <c r="E33" s="67">
        <f>Реестр!$J$4</f>
        <v>100000</v>
      </c>
    </row>
    <row r="34" spans="1:5" ht="15" x14ac:dyDescent="0.25">
      <c r="A34" s="65"/>
      <c r="B34" s="68"/>
      <c r="C34" s="68"/>
      <c r="E34" s="69"/>
    </row>
    <row r="35" spans="1:5" ht="15" customHeight="1" x14ac:dyDescent="0.25">
      <c r="A35" s="65"/>
      <c r="B35" s="188" t="s">
        <v>4</v>
      </c>
      <c r="C35" s="188"/>
      <c r="E35" s="67">
        <f>Реестр!$J$5</f>
        <v>50000</v>
      </c>
    </row>
    <row r="36" spans="1:5" ht="15" customHeight="1" x14ac:dyDescent="0.25">
      <c r="A36" s="65"/>
      <c r="B36" s="70"/>
      <c r="C36" s="70"/>
      <c r="E36" s="69"/>
    </row>
    <row r="37" spans="1:5" ht="15" customHeight="1" x14ac:dyDescent="0.25">
      <c r="A37" s="65"/>
      <c r="B37" s="71" t="s">
        <v>31</v>
      </c>
      <c r="C37" s="71"/>
      <c r="E37" s="67">
        <f>Реестр!$J$6</f>
        <v>40000</v>
      </c>
    </row>
    <row r="38" spans="1:5" ht="15" customHeight="1" x14ac:dyDescent="0.25">
      <c r="A38" s="65"/>
      <c r="B38" s="71"/>
      <c r="C38" s="71"/>
      <c r="E38" s="69"/>
    </row>
    <row r="39" spans="1:5" ht="15" customHeight="1" x14ac:dyDescent="0.25">
      <c r="A39" s="65"/>
      <c r="B39" s="71" t="s">
        <v>28</v>
      </c>
      <c r="C39" s="71"/>
      <c r="E39" s="67">
        <f>Реестр!$J$7</f>
        <v>500000</v>
      </c>
    </row>
    <row r="40" spans="1:5" ht="15" customHeight="1" x14ac:dyDescent="0.25">
      <c r="A40" s="65"/>
      <c r="B40" s="71"/>
      <c r="C40" s="71"/>
      <c r="E40" s="69"/>
    </row>
    <row r="41" spans="1:5" ht="15" customHeight="1" x14ac:dyDescent="0.25">
      <c r="A41" s="65"/>
      <c r="B41" s="71" t="s">
        <v>29</v>
      </c>
      <c r="C41" s="71"/>
      <c r="E41" s="67">
        <f>Реестр!$J$8</f>
        <v>75000</v>
      </c>
    </row>
    <row r="43" spans="1:5" ht="15" x14ac:dyDescent="0.25">
      <c r="A43" s="66">
        <v>8</v>
      </c>
      <c r="B43" s="47" t="s">
        <v>102</v>
      </c>
    </row>
    <row r="45" spans="1:5" ht="15" x14ac:dyDescent="0.25">
      <c r="B45" s="47" t="s">
        <v>100</v>
      </c>
      <c r="E45" s="81">
        <f>SUMPRODUCT(--('1. Приказ'!B29:B33&lt;&gt;0))</f>
        <v>2</v>
      </c>
    </row>
    <row r="46" spans="1:5" x14ac:dyDescent="0.25">
      <c r="E46" s="82"/>
    </row>
    <row r="47" spans="1:5" ht="15" x14ac:dyDescent="0.25">
      <c r="B47" s="47" t="s">
        <v>99</v>
      </c>
      <c r="E47" s="81">
        <f>+E26-C26+1</f>
        <v>1</v>
      </c>
    </row>
    <row r="49" spans="1:5" ht="15" x14ac:dyDescent="0.25">
      <c r="B49" s="49" t="s">
        <v>94</v>
      </c>
      <c r="E49" s="83">
        <f>SUM(E33:E41)*E45*E47</f>
        <v>1530000</v>
      </c>
    </row>
    <row r="55" spans="1:5" ht="15" x14ac:dyDescent="0.25">
      <c r="A55" s="49" t="str">
        <f>Name2</f>
        <v>Баширова Б.Б.</v>
      </c>
    </row>
    <row r="56" spans="1:5" ht="15" x14ac:dyDescent="0.25">
      <c r="A56" s="49" t="str">
        <f>Position2</f>
        <v>Главный бухгалтер</v>
      </c>
      <c r="D56" s="182"/>
      <c r="E56" s="182"/>
    </row>
  </sheetData>
  <sheetProtection algorithmName="SHA-512" hashValue="UmPDgDkLOh/8FzSgYIf+FEoHSYZfQ890ZWfKUzUyduELqWhbkJSjoQly9I72OJ1CWMAX3ZJa1NQznuYltHoxVA==" saltValue="4Y5h8rgQotoOD+LiSGO52w==" spinCount="100000" sheet="1" objects="1" scenarios="1"/>
  <mergeCells count="13">
    <mergeCell ref="D56:E56"/>
    <mergeCell ref="B32:C32"/>
    <mergeCell ref="A1:E1"/>
    <mergeCell ref="A13:E13"/>
    <mergeCell ref="A14:E14"/>
    <mergeCell ref="C20:E20"/>
    <mergeCell ref="C22:E22"/>
    <mergeCell ref="C24:E24"/>
    <mergeCell ref="C28:E28"/>
    <mergeCell ref="C30:E30"/>
    <mergeCell ref="D32:E32"/>
    <mergeCell ref="B33:C33"/>
    <mergeCell ref="B35:C35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headerFooter>
    <oddFooter>&amp;L&amp;"Arial,обычный"&amp;8www.finex.uz
facebook.com/FinexAccounting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E54"/>
  <sheetViews>
    <sheetView showGridLines="0" zoomScale="90" zoomScaleNormal="90" workbookViewId="0">
      <selection activeCell="C7" sqref="C7"/>
    </sheetView>
  </sheetViews>
  <sheetFormatPr defaultRowHeight="14.25" x14ac:dyDescent="0.25"/>
  <cols>
    <col min="1" max="1" width="3.5703125" style="16" customWidth="1"/>
    <col min="2" max="2" width="30.5703125" style="16" customWidth="1"/>
    <col min="3" max="3" width="20.42578125" style="16" customWidth="1"/>
    <col min="4" max="4" width="23.140625" style="16" customWidth="1"/>
    <col min="5" max="5" width="24.5703125" style="16" customWidth="1"/>
    <col min="6" max="16384" width="9.140625" style="16"/>
  </cols>
  <sheetData>
    <row r="1" spans="1:5" ht="27.75" x14ac:dyDescent="0.25">
      <c r="A1" s="192" t="str">
        <f>Company</f>
        <v>MEBELISSIMO ИП OOO</v>
      </c>
      <c r="B1" s="192"/>
      <c r="C1" s="192"/>
      <c r="D1" s="192"/>
      <c r="E1" s="192"/>
    </row>
    <row r="2" spans="1:5" ht="27.75" x14ac:dyDescent="0.25">
      <c r="A2" s="43"/>
      <c r="B2" s="43"/>
      <c r="C2" s="43"/>
      <c r="D2" s="43"/>
      <c r="E2" s="43"/>
    </row>
    <row r="5" spans="1:5" s="47" customFormat="1" ht="15" x14ac:dyDescent="0.25">
      <c r="A5" s="47" t="s">
        <v>84</v>
      </c>
      <c r="C5" s="46"/>
      <c r="E5" s="50" t="s">
        <v>21</v>
      </c>
    </row>
    <row r="6" spans="1:5" s="47" customFormat="1" x14ac:dyDescent="0.25">
      <c r="A6" s="47" t="str">
        <f>"Приказ № "&amp;Abrv&amp;" - "&amp;Number</f>
        <v>Приказ № ПМ - 3</v>
      </c>
    </row>
    <row r="7" spans="1:5" s="47" customFormat="1" x14ac:dyDescent="0.25">
      <c r="A7" s="47" t="s">
        <v>82</v>
      </c>
      <c r="B7" s="73">
        <f>Date</f>
        <v>42926</v>
      </c>
      <c r="E7" s="51"/>
    </row>
    <row r="8" spans="1:5" s="47" customFormat="1" x14ac:dyDescent="0.25">
      <c r="E8" s="52" t="str">
        <f>Name1</f>
        <v>Алиев А.А.</v>
      </c>
    </row>
    <row r="9" spans="1:5" s="47" customFormat="1" x14ac:dyDescent="0.25">
      <c r="E9" s="52" t="str">
        <f>Position1</f>
        <v>Генеральный директор</v>
      </c>
    </row>
    <row r="10" spans="1:5" x14ac:dyDescent="0.25">
      <c r="E10" s="17"/>
    </row>
    <row r="13" spans="1:5" ht="15" customHeight="1" x14ac:dyDescent="0.25">
      <c r="A13" s="193" t="s">
        <v>1</v>
      </c>
      <c r="B13" s="193"/>
      <c r="C13" s="193"/>
      <c r="D13" s="193"/>
      <c r="E13" s="193"/>
    </row>
    <row r="14" spans="1:5" ht="15.75" x14ac:dyDescent="0.25">
      <c r="A14" s="194" t="s">
        <v>19</v>
      </c>
      <c r="B14" s="194"/>
      <c r="C14" s="194"/>
      <c r="D14" s="194"/>
      <c r="E14" s="194"/>
    </row>
    <row r="15" spans="1:5" ht="15" x14ac:dyDescent="0.25">
      <c r="A15" s="25"/>
      <c r="B15" s="20"/>
      <c r="C15" s="20"/>
      <c r="D15" s="20"/>
    </row>
    <row r="16" spans="1:5" ht="15" x14ac:dyDescent="0.25">
      <c r="A16" s="25"/>
      <c r="B16" s="38"/>
      <c r="C16" s="38"/>
      <c r="D16" s="38"/>
    </row>
    <row r="17" spans="1:5" s="47" customFormat="1" ht="15" x14ac:dyDescent="0.25">
      <c r="A17" s="65" t="str">
        <f>"г."&amp;City</f>
        <v>г.Ташкент</v>
      </c>
      <c r="B17" s="54"/>
      <c r="C17" s="54"/>
      <c r="E17" s="75">
        <f>WORKDAY($E$26,3)</f>
        <v>42933</v>
      </c>
    </row>
    <row r="18" spans="1:5" ht="15" x14ac:dyDescent="0.25">
      <c r="A18" s="24"/>
      <c r="D18" s="17"/>
    </row>
    <row r="19" spans="1:5" ht="15" x14ac:dyDescent="0.25">
      <c r="A19" s="23"/>
      <c r="B19" s="21"/>
    </row>
    <row r="20" spans="1:5" s="29" customFormat="1" ht="15" x14ac:dyDescent="0.25">
      <c r="A20" s="35">
        <v>1</v>
      </c>
      <c r="B20" s="28" t="s">
        <v>49</v>
      </c>
      <c r="C20" s="189" t="str">
        <f>IFERROR(INDEX(Reestr[],MATCH(Number,Reestr[№],0),3),"Введи данные приказа в реестре!!!")</f>
        <v>Наблюдательный совет общества</v>
      </c>
      <c r="D20" s="189" t="e">
        <f>INDEX(Reestr[],MATCH($D$3,Reestr[№],0),2)</f>
        <v>#N/A</v>
      </c>
      <c r="E20" s="189" t="e">
        <f>INDEX(Reestr[],MATCH($D$3,Reestr[№],0),2)</f>
        <v>#N/A</v>
      </c>
    </row>
    <row r="21" spans="1:5" s="29" customFormat="1" ht="15" x14ac:dyDescent="0.25">
      <c r="A21" s="34"/>
      <c r="C21" s="31"/>
      <c r="D21" s="31"/>
      <c r="E21" s="31"/>
    </row>
    <row r="22" spans="1:5" s="29" customFormat="1" ht="15" x14ac:dyDescent="0.25">
      <c r="A22" s="31">
        <v>2</v>
      </c>
      <c r="B22" s="28" t="s">
        <v>10</v>
      </c>
      <c r="C22" s="189" t="str">
        <f>INDEX(Reestr[],MATCH(Number,Reestr[№],0),4)</f>
        <v>Прием и обслуживание участников, прибывших на заседание</v>
      </c>
      <c r="D22" s="189" t="e">
        <f>INDEX(Reestr[],MATCH($D$3,Reestr[№],0),2)</f>
        <v>#N/A</v>
      </c>
      <c r="E22" s="189" t="e">
        <f>INDEX(Reestr[],MATCH($D$3,Reestr[№],0),2)</f>
        <v>#N/A</v>
      </c>
    </row>
    <row r="23" spans="1:5" s="29" customFormat="1" ht="15" x14ac:dyDescent="0.25">
      <c r="A23" s="31"/>
      <c r="B23" s="28"/>
      <c r="C23" s="41"/>
      <c r="D23" s="31"/>
      <c r="E23" s="31"/>
    </row>
    <row r="24" spans="1:5" s="29" customFormat="1" ht="15" x14ac:dyDescent="0.25">
      <c r="A24" s="31">
        <v>3</v>
      </c>
      <c r="B24" s="28" t="s">
        <v>20</v>
      </c>
      <c r="C24" s="202" t="str">
        <f>INDEX(Reestr[],MATCH(Number,Reestr[№],0),5)</f>
        <v>Итоги деятельности за полугодие 2017</v>
      </c>
      <c r="D24" s="202" t="e">
        <f>INDEX(Reestr[],MATCH($D$3,Reestr[№],0),2)</f>
        <v>#N/A</v>
      </c>
      <c r="E24" s="202" t="e">
        <f>INDEX(Reestr[],MATCH($D$3,Reestr[№],0),2)</f>
        <v>#N/A</v>
      </c>
    </row>
    <row r="25" spans="1:5" s="29" customFormat="1" ht="15" x14ac:dyDescent="0.25">
      <c r="A25" s="34"/>
      <c r="C25" s="31"/>
      <c r="D25" s="31"/>
      <c r="E25" s="31"/>
    </row>
    <row r="26" spans="1:5" s="29" customFormat="1" ht="15" customHeight="1" x14ac:dyDescent="0.25">
      <c r="A26" s="31">
        <v>4</v>
      </c>
      <c r="B26" s="32" t="s">
        <v>92</v>
      </c>
      <c r="C26" s="42">
        <f>INDEX(Reestr[],MATCH(Number,Reestr[№],0),7)</f>
        <v>42928</v>
      </c>
      <c r="D26" s="29" t="s">
        <v>93</v>
      </c>
      <c r="E26" s="42">
        <f>IF(INDEX(Reestr[],MATCH(Number,Reestr[№],0),8)&gt;0,INDEX(Reestr[],MATCH(Number,Reestr[№],0),8),INDEX(Reestr[],MATCH(Number,Reestr[№],0),7))</f>
        <v>42928</v>
      </c>
    </row>
    <row r="27" spans="1:5" s="29" customFormat="1" ht="15" x14ac:dyDescent="0.25">
      <c r="A27" s="34"/>
      <c r="C27" s="31"/>
      <c r="D27" s="31"/>
      <c r="E27" s="31"/>
    </row>
    <row r="28" spans="1:5" s="29" customFormat="1" ht="15" x14ac:dyDescent="0.25">
      <c r="A28" s="35">
        <v>5</v>
      </c>
      <c r="B28" s="28" t="s">
        <v>26</v>
      </c>
      <c r="C28" s="189" t="str">
        <f>IFERROR(INDEX(Reestr[],MATCH(Number,Reestr[№],0),9),"")</f>
        <v>г.Ташкент</v>
      </c>
      <c r="D28" s="189"/>
      <c r="E28" s="189"/>
    </row>
    <row r="29" spans="1:5" s="29" customFormat="1" ht="15" x14ac:dyDescent="0.25">
      <c r="A29" s="34"/>
      <c r="C29" s="31"/>
      <c r="D29" s="31"/>
      <c r="E29" s="31"/>
    </row>
    <row r="30" spans="1:5" s="29" customFormat="1" ht="15" x14ac:dyDescent="0.25">
      <c r="A30" s="31">
        <v>6</v>
      </c>
      <c r="B30" s="29" t="s">
        <v>41</v>
      </c>
      <c r="C30" s="189" t="s">
        <v>27</v>
      </c>
      <c r="D30" s="189"/>
      <c r="E30" s="189"/>
    </row>
    <row r="31" spans="1:5" s="29" customFormat="1" ht="15" x14ac:dyDescent="0.25">
      <c r="A31" s="31"/>
      <c r="C31" s="28"/>
      <c r="D31" s="28"/>
      <c r="E31" s="28"/>
    </row>
    <row r="32" spans="1:5" s="29" customFormat="1" ht="15" x14ac:dyDescent="0.25">
      <c r="A32" s="31">
        <v>7</v>
      </c>
      <c r="B32" s="29" t="s">
        <v>77</v>
      </c>
    </row>
    <row r="33" spans="1:5" s="29" customFormat="1" ht="14.25" customHeight="1" x14ac:dyDescent="0.25">
      <c r="A33" s="31"/>
      <c r="B33" s="195" t="s">
        <v>80</v>
      </c>
      <c r="C33" s="195"/>
      <c r="D33" s="37" t="s">
        <v>79</v>
      </c>
      <c r="E33" s="37"/>
    </row>
    <row r="34" spans="1:5" s="29" customFormat="1" ht="14.25" customHeight="1" x14ac:dyDescent="0.25">
      <c r="A34" s="31"/>
      <c r="B34" s="37"/>
      <c r="C34" s="37"/>
      <c r="D34" s="37"/>
      <c r="E34" s="37"/>
    </row>
    <row r="35" spans="1:5" s="29" customFormat="1" ht="15" x14ac:dyDescent="0.25">
      <c r="A35" s="31"/>
      <c r="B35" s="196" t="str">
        <f>INDEX(Reestr[],MATCH(Number,Reestr[№],0),11)</f>
        <v>Атасов А.А. - Член Набсовета</v>
      </c>
      <c r="C35" s="197"/>
      <c r="D35" s="196" t="str">
        <f>INDEX(Reestr[],MATCH(Number,Reestr[№],0),14)</f>
        <v>Алиев А.А. - Генерельный директор</v>
      </c>
      <c r="E35" s="197"/>
    </row>
    <row r="36" spans="1:5" s="29" customFormat="1" ht="15.75" thickBot="1" x14ac:dyDescent="0.3">
      <c r="A36" s="31"/>
      <c r="B36" s="79"/>
      <c r="C36" s="84"/>
      <c r="D36" s="79"/>
      <c r="E36" s="84"/>
    </row>
    <row r="37" spans="1:5" s="29" customFormat="1" ht="15.75" thickTop="1" x14ac:dyDescent="0.25">
      <c r="A37" s="31"/>
      <c r="B37" s="198" t="str">
        <f>INDEX(Reestr[],MATCH(Number,Reestr[№],0),12)</f>
        <v>Бдилова Б.Б. - Член Набсовета</v>
      </c>
      <c r="C37" s="199"/>
      <c r="D37" s="198" t="str">
        <f>INDEX(Reestr[],MATCH(Number,Reestr[№],0),15)</f>
        <v>Салиев С.С. - Замдиректора</v>
      </c>
      <c r="E37" s="199"/>
    </row>
    <row r="38" spans="1:5" s="29" customFormat="1" ht="15" x14ac:dyDescent="0.25">
      <c r="A38" s="31"/>
      <c r="B38" s="80"/>
      <c r="C38" s="85"/>
      <c r="D38" s="80"/>
      <c r="E38" s="85"/>
    </row>
    <row r="39" spans="1:5" s="29" customFormat="1" ht="15" x14ac:dyDescent="0.25">
      <c r="A39" s="31"/>
      <c r="B39" s="200">
        <f>INDEX(Reestr[],MATCH(Number,Reestr[№],0),13)</f>
        <v>0</v>
      </c>
      <c r="C39" s="201"/>
      <c r="D39" s="200">
        <f>INDEX(Reestr[],MATCH(Number,Reestr[№],0),16)</f>
        <v>0</v>
      </c>
      <c r="E39" s="201"/>
    </row>
    <row r="40" spans="1:5" s="29" customFormat="1" ht="15" x14ac:dyDescent="0.25">
      <c r="A40" s="31"/>
      <c r="B40" s="28"/>
      <c r="C40" s="28"/>
    </row>
    <row r="41" spans="1:5" s="29" customFormat="1" ht="15" x14ac:dyDescent="0.25">
      <c r="A41" s="31"/>
      <c r="B41" s="28"/>
      <c r="C41" s="28"/>
    </row>
    <row r="42" spans="1:5" s="29" customFormat="1" ht="15" x14ac:dyDescent="0.25">
      <c r="A42" s="35">
        <v>8</v>
      </c>
      <c r="B42" s="32" t="s">
        <v>23</v>
      </c>
      <c r="D42" s="191">
        <f>IF(INDEX(Reestr[],MATCH(Number,Reestr[№],0),10)=0,"",INDEX(Reestr[],MATCH(Number,Reestr[№],0),10))</f>
        <v>1350000</v>
      </c>
      <c r="E42" s="191"/>
    </row>
    <row r="43" spans="1:5" s="29" customFormat="1" ht="15" x14ac:dyDescent="0.25">
      <c r="A43" s="35"/>
      <c r="B43" s="32"/>
      <c r="D43" s="76"/>
      <c r="E43" s="76"/>
    </row>
    <row r="44" spans="1:5" s="29" customFormat="1" ht="15" customHeight="1" x14ac:dyDescent="0.25">
      <c r="A44" s="31">
        <v>9</v>
      </c>
      <c r="B44" s="32" t="s">
        <v>40</v>
      </c>
      <c r="C44" s="190" t="str">
        <f>IF(INDEX(Reestr[],MATCH(Number,Reestr[№],0),6)=0,"",INDEX(Reestr[],MATCH(Number,Reestr[№],0),6))</f>
        <v>Протокол НабСовета</v>
      </c>
      <c r="D44" s="190"/>
      <c r="E44" s="190"/>
    </row>
    <row r="45" spans="1:5" s="29" customFormat="1" x14ac:dyDescent="0.25">
      <c r="A45" s="34"/>
    </row>
    <row r="46" spans="1:5" ht="15" x14ac:dyDescent="0.25">
      <c r="A46" s="22"/>
    </row>
    <row r="48" spans="1:5" x14ac:dyDescent="0.25">
      <c r="B48" s="19"/>
    </row>
    <row r="49" spans="1:5" x14ac:dyDescent="0.25">
      <c r="A49" s="16" t="s">
        <v>91</v>
      </c>
    </row>
    <row r="51" spans="1:5" ht="15" x14ac:dyDescent="0.25">
      <c r="A51" s="33" t="str">
        <f>Name3</f>
        <v>Салиев С.С.</v>
      </c>
      <c r="C51" s="33"/>
    </row>
    <row r="52" spans="1:5" ht="15" x14ac:dyDescent="0.25">
      <c r="A52" s="22" t="str">
        <f>Position3</f>
        <v>Заместитель Директора</v>
      </c>
      <c r="C52" s="33"/>
      <c r="D52" s="40"/>
      <c r="E52" s="40"/>
    </row>
    <row r="53" spans="1:5" ht="15" x14ac:dyDescent="0.25">
      <c r="B53" s="18"/>
      <c r="C53" s="33"/>
    </row>
    <row r="54" spans="1:5" x14ac:dyDescent="0.25">
      <c r="B54" s="18"/>
    </row>
  </sheetData>
  <sheetProtection algorithmName="SHA-512" hashValue="2plK99pQ+N5zTyL/3LCYQMhMN/2CEVtuk4yiBL2Ffp8jlb/8WsG75juEKGOyGBEb0uQr6w4+1fg1C1ZNO9nw+A==" saltValue="IFXrJ0gwht++xDC3otLHxQ==" spinCount="100000" sheet="1" objects="1" scenarios="1"/>
  <mergeCells count="17">
    <mergeCell ref="C24:E24"/>
    <mergeCell ref="C28:E28"/>
    <mergeCell ref="C44:E44"/>
    <mergeCell ref="D42:E42"/>
    <mergeCell ref="A1:E1"/>
    <mergeCell ref="A13:E13"/>
    <mergeCell ref="A14:E14"/>
    <mergeCell ref="C30:E30"/>
    <mergeCell ref="B33:C33"/>
    <mergeCell ref="B35:C35"/>
    <mergeCell ref="D35:E35"/>
    <mergeCell ref="B37:C37"/>
    <mergeCell ref="D37:E37"/>
    <mergeCell ref="B39:C39"/>
    <mergeCell ref="D39:E39"/>
    <mergeCell ref="C20:E20"/>
    <mergeCell ref="C22:E2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headerFooter>
    <oddFooter>&amp;L&amp;"Arial,обычный"&amp;8www.finex.uz
facebook.com/FinexAccounting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E50"/>
  <sheetViews>
    <sheetView showGridLines="0" topLeftCell="A25" zoomScale="90" zoomScaleNormal="90" workbookViewId="0">
      <selection activeCell="I26" sqref="I26"/>
    </sheetView>
  </sheetViews>
  <sheetFormatPr defaultRowHeight="14.25" x14ac:dyDescent="0.2"/>
  <cols>
    <col min="1" max="1" width="4" style="6" customWidth="1"/>
    <col min="2" max="2" width="23.42578125" style="6" customWidth="1"/>
    <col min="3" max="3" width="27.28515625" style="6" customWidth="1"/>
    <col min="4" max="4" width="24" style="6" customWidth="1"/>
    <col min="5" max="5" width="25.85546875" style="6" customWidth="1"/>
    <col min="6" max="16384" width="9.140625" style="6"/>
  </cols>
  <sheetData>
    <row r="1" spans="1:5" ht="27.75" x14ac:dyDescent="0.4">
      <c r="A1" s="206" t="str">
        <f>Company</f>
        <v>MEBELISSIMO ИП OOO</v>
      </c>
      <c r="B1" s="206"/>
      <c r="C1" s="206"/>
      <c r="D1" s="206"/>
      <c r="E1" s="206"/>
    </row>
    <row r="2" spans="1:5" ht="27.75" x14ac:dyDescent="0.4">
      <c r="A2" s="77"/>
      <c r="B2" s="77"/>
      <c r="C2" s="77"/>
      <c r="D2" s="77"/>
      <c r="E2" s="77"/>
    </row>
    <row r="4" spans="1:5" ht="15" x14ac:dyDescent="0.25">
      <c r="B4" s="16"/>
      <c r="E4" s="8"/>
    </row>
    <row r="5" spans="1:5" s="47" customFormat="1" ht="15" x14ac:dyDescent="0.25">
      <c r="A5" s="47" t="s">
        <v>84</v>
      </c>
      <c r="C5" s="46"/>
      <c r="E5" s="50" t="s">
        <v>21</v>
      </c>
    </row>
    <row r="6" spans="1:5" s="47" customFormat="1" x14ac:dyDescent="0.25">
      <c r="A6" s="47" t="str">
        <f>"Приказ № "&amp;Abrv&amp;" - "&amp;Number</f>
        <v>Приказ № ПМ - 3</v>
      </c>
    </row>
    <row r="7" spans="1:5" s="47" customFormat="1" x14ac:dyDescent="0.25">
      <c r="A7" s="47" t="s">
        <v>82</v>
      </c>
      <c r="B7" s="73">
        <f>Date</f>
        <v>42926</v>
      </c>
      <c r="E7" s="51"/>
    </row>
    <row r="8" spans="1:5" s="47" customFormat="1" x14ac:dyDescent="0.25">
      <c r="E8" s="52" t="str">
        <f>Name1</f>
        <v>Алиев А.А.</v>
      </c>
    </row>
    <row r="9" spans="1:5" s="47" customFormat="1" x14ac:dyDescent="0.25">
      <c r="E9" s="52" t="str">
        <f>Position1</f>
        <v>Генеральный директор</v>
      </c>
    </row>
    <row r="10" spans="1:5" x14ac:dyDescent="0.2">
      <c r="C10" s="10"/>
    </row>
    <row r="11" spans="1:5" x14ac:dyDescent="0.2">
      <c r="C11" s="10"/>
    </row>
    <row r="12" spans="1:5" x14ac:dyDescent="0.2">
      <c r="C12" s="10"/>
    </row>
    <row r="13" spans="1:5" ht="15.75" x14ac:dyDescent="0.25">
      <c r="A13" s="204" t="s">
        <v>2</v>
      </c>
      <c r="B13" s="204"/>
      <c r="C13" s="204"/>
      <c r="D13" s="204"/>
      <c r="E13" s="204"/>
    </row>
    <row r="14" spans="1:5" ht="15.75" x14ac:dyDescent="0.25">
      <c r="A14" s="205" t="s">
        <v>25</v>
      </c>
      <c r="B14" s="205"/>
      <c r="C14" s="205"/>
      <c r="D14" s="205"/>
      <c r="E14" s="205"/>
    </row>
    <row r="15" spans="1:5" ht="15" x14ac:dyDescent="0.25">
      <c r="A15" s="12"/>
      <c r="B15" s="12"/>
      <c r="C15" s="12"/>
    </row>
    <row r="16" spans="1:5" ht="15" x14ac:dyDescent="0.25">
      <c r="A16" s="12"/>
      <c r="B16" s="12"/>
      <c r="C16" s="12"/>
    </row>
    <row r="17" spans="1:5" s="47" customFormat="1" ht="15" x14ac:dyDescent="0.25">
      <c r="A17" s="65" t="str">
        <f>"г."&amp;City</f>
        <v>г.Ташкент</v>
      </c>
      <c r="B17" s="54"/>
      <c r="C17" s="54"/>
      <c r="E17" s="75">
        <f>WORKDAY($E$27,3)</f>
        <v>42933</v>
      </c>
    </row>
    <row r="18" spans="1:5" s="47" customFormat="1" ht="15" x14ac:dyDescent="0.25">
      <c r="A18" s="65"/>
      <c r="B18" s="54"/>
      <c r="C18" s="54"/>
      <c r="E18" s="75"/>
    </row>
    <row r="19" spans="1:5" s="47" customFormat="1" ht="15" x14ac:dyDescent="0.25">
      <c r="A19" s="65"/>
      <c r="B19" s="54"/>
      <c r="C19" s="54"/>
      <c r="E19" s="75"/>
    </row>
    <row r="20" spans="1:5" ht="15" x14ac:dyDescent="0.25">
      <c r="A20" s="13"/>
      <c r="B20" s="12"/>
      <c r="C20" s="12"/>
    </row>
    <row r="21" spans="1:5" s="29" customFormat="1" ht="15" x14ac:dyDescent="0.25">
      <c r="A21" s="35">
        <v>1</v>
      </c>
      <c r="B21" s="28" t="s">
        <v>49</v>
      </c>
      <c r="C21" s="189" t="str">
        <f>IFERROR(INDEX(Reestr[],MATCH(Number,Reestr[№],0),3),"Введи данные приказа в реестре!!!")</f>
        <v>Наблюдательный совет общества</v>
      </c>
      <c r="D21" s="189" t="e">
        <f>INDEX(Reestr[],MATCH($D$3,Reestr[№],0),2)</f>
        <v>#N/A</v>
      </c>
      <c r="E21" s="189" t="e">
        <f>INDEX(Reestr[],MATCH($D$3,Reestr[№],0),2)</f>
        <v>#N/A</v>
      </c>
    </row>
    <row r="22" spans="1:5" s="29" customFormat="1" ht="15" x14ac:dyDescent="0.25">
      <c r="A22" s="34"/>
      <c r="C22" s="31"/>
      <c r="D22" s="31"/>
      <c r="E22" s="31"/>
    </row>
    <row r="23" spans="1:5" s="29" customFormat="1" ht="15" x14ac:dyDescent="0.25">
      <c r="A23" s="31">
        <v>2</v>
      </c>
      <c r="B23" s="28" t="s">
        <v>10</v>
      </c>
      <c r="C23" s="189" t="str">
        <f>INDEX(Reestr[],MATCH(Number,Reestr[№],0),4)</f>
        <v>Прием и обслуживание участников, прибывших на заседание</v>
      </c>
      <c r="D23" s="189" t="e">
        <f>INDEX(Reestr[],MATCH($D$3,Reestr[№],0),2)</f>
        <v>#N/A</v>
      </c>
      <c r="E23" s="189" t="e">
        <f>INDEX(Reestr[],MATCH($D$3,Reestr[№],0),2)</f>
        <v>#N/A</v>
      </c>
    </row>
    <row r="24" spans="1:5" s="29" customFormat="1" ht="15" x14ac:dyDescent="0.25">
      <c r="A24" s="31"/>
      <c r="B24" s="28"/>
      <c r="C24" s="41"/>
      <c r="D24" s="31"/>
      <c r="E24" s="31"/>
    </row>
    <row r="25" spans="1:5" s="29" customFormat="1" ht="15" x14ac:dyDescent="0.25">
      <c r="A25" s="31">
        <v>3</v>
      </c>
      <c r="B25" s="28" t="s">
        <v>20</v>
      </c>
      <c r="C25" s="202" t="str">
        <f>INDEX(Reestr[],MATCH(Number,Reestr[№],0),5)</f>
        <v>Итоги деятельности за полугодие 2017</v>
      </c>
      <c r="D25" s="202" t="e">
        <f>INDEX(Reestr[],MATCH($D$3,Reestr[№],0),2)</f>
        <v>#N/A</v>
      </c>
      <c r="E25" s="202" t="e">
        <f>INDEX(Reestr[],MATCH($D$3,Reestr[№],0),2)</f>
        <v>#N/A</v>
      </c>
    </row>
    <row r="26" spans="1:5" s="29" customFormat="1" ht="15" x14ac:dyDescent="0.25">
      <c r="A26" s="34"/>
      <c r="C26" s="31"/>
      <c r="D26" s="31"/>
      <c r="E26" s="31"/>
    </row>
    <row r="27" spans="1:5" s="29" customFormat="1" ht="15" customHeight="1" x14ac:dyDescent="0.25">
      <c r="A27" s="31">
        <v>4</v>
      </c>
      <c r="B27" s="32" t="s">
        <v>92</v>
      </c>
      <c r="C27" s="42">
        <f>INDEX(Reestr[],MATCH(Number,Reestr[№],0),7)</f>
        <v>42928</v>
      </c>
      <c r="D27" s="29" t="s">
        <v>93</v>
      </c>
      <c r="E27" s="42">
        <f>IF(INDEX(Reestr[],MATCH(Number,Reestr[№],0),8)&gt;0,INDEX(Reestr[],MATCH(Number,Reestr[№],0),8),INDEX(Reestr[],MATCH(Number,Reestr[№],0),7))</f>
        <v>42928</v>
      </c>
    </row>
    <row r="28" spans="1:5" s="29" customFormat="1" ht="15" x14ac:dyDescent="0.25">
      <c r="A28" s="34"/>
      <c r="C28" s="31"/>
      <c r="D28" s="31"/>
      <c r="E28" s="31"/>
    </row>
    <row r="29" spans="1:5" s="29" customFormat="1" ht="15" x14ac:dyDescent="0.25">
      <c r="A29" s="35">
        <v>5</v>
      </c>
      <c r="B29" s="28" t="s">
        <v>26</v>
      </c>
      <c r="C29" s="189" t="str">
        <f>IFERROR(INDEX(Reestr[],MATCH(Number,Reestr[№],0),9),"")</f>
        <v>г.Ташкент</v>
      </c>
      <c r="D29" s="189"/>
      <c r="E29" s="189"/>
    </row>
    <row r="30" spans="1:5" s="29" customFormat="1" ht="15" x14ac:dyDescent="0.25">
      <c r="A30" s="34"/>
      <c r="C30" s="31"/>
      <c r="D30" s="31"/>
      <c r="E30" s="31"/>
    </row>
    <row r="31" spans="1:5" s="29" customFormat="1" ht="15" x14ac:dyDescent="0.25">
      <c r="A31" s="31">
        <v>6</v>
      </c>
      <c r="B31" s="29" t="s">
        <v>41</v>
      </c>
      <c r="C31" s="189" t="s">
        <v>27</v>
      </c>
      <c r="D31" s="189"/>
      <c r="E31" s="189"/>
    </row>
    <row r="32" spans="1:5" ht="15" x14ac:dyDescent="0.25">
      <c r="A32" s="13"/>
    </row>
    <row r="33" spans="1:5" s="16" customFormat="1" ht="15" x14ac:dyDescent="0.25">
      <c r="A33" s="44">
        <v>7</v>
      </c>
      <c r="B33" s="210" t="s">
        <v>36</v>
      </c>
      <c r="C33" s="210"/>
      <c r="D33" s="210"/>
      <c r="E33" s="210"/>
    </row>
    <row r="34" spans="1:5" s="29" customFormat="1" ht="14.25" customHeight="1" x14ac:dyDescent="0.25">
      <c r="A34" s="45"/>
      <c r="B34" s="195" t="s">
        <v>14</v>
      </c>
      <c r="C34" s="195"/>
      <c r="D34" s="27" t="s">
        <v>15</v>
      </c>
      <c r="E34" s="27"/>
    </row>
    <row r="35" spans="1:5" s="29" customFormat="1" ht="14.25" customHeight="1" x14ac:dyDescent="0.25">
      <c r="A35" s="45"/>
      <c r="B35" s="39"/>
      <c r="C35" s="39"/>
      <c r="D35" s="39"/>
      <c r="E35" s="39"/>
    </row>
    <row r="36" spans="1:5" s="29" customFormat="1" ht="15" x14ac:dyDescent="0.25">
      <c r="A36" s="45"/>
      <c r="B36" s="207" t="str">
        <f>Name3</f>
        <v>Салиев С.С.</v>
      </c>
      <c r="C36" s="208"/>
      <c r="D36" s="207" t="str">
        <f>Position3</f>
        <v>Заместитель Директора</v>
      </c>
      <c r="E36" s="208"/>
    </row>
    <row r="37" spans="1:5" s="29" customFormat="1" ht="15" x14ac:dyDescent="0.25">
      <c r="A37" s="45"/>
      <c r="B37" s="30"/>
      <c r="C37" s="30"/>
      <c r="D37" s="36"/>
      <c r="E37" s="36"/>
    </row>
    <row r="38" spans="1:5" s="29" customFormat="1" ht="15" x14ac:dyDescent="0.25">
      <c r="A38" s="35">
        <v>8</v>
      </c>
      <c r="B38" s="28" t="s">
        <v>24</v>
      </c>
      <c r="C38" s="28"/>
      <c r="D38" s="191">
        <f>+'3. Смета'!E49</f>
        <v>1530000</v>
      </c>
      <c r="E38" s="191"/>
    </row>
    <row r="39" spans="1:5" s="29" customFormat="1" x14ac:dyDescent="0.25">
      <c r="A39" s="34"/>
      <c r="D39" s="34"/>
      <c r="E39" s="34"/>
    </row>
    <row r="40" spans="1:5" s="29" customFormat="1" ht="15" x14ac:dyDescent="0.25">
      <c r="A40" s="35">
        <v>9</v>
      </c>
      <c r="B40" s="28" t="s">
        <v>23</v>
      </c>
      <c r="C40" s="28"/>
      <c r="D40" s="191">
        <f>IF(INDEX(Reestr[],MATCH(Number,Reestr[№],0),10)=0,"",INDEX(Reestr[],MATCH(Number,Reestr[№],0),10))</f>
        <v>1350000</v>
      </c>
      <c r="E40" s="191"/>
    </row>
    <row r="41" spans="1:5" ht="15" x14ac:dyDescent="0.25">
      <c r="A41" s="78"/>
      <c r="B41" s="14"/>
      <c r="C41" s="15"/>
      <c r="D41" s="86"/>
      <c r="E41" s="86"/>
    </row>
    <row r="42" spans="1:5" s="29" customFormat="1" ht="15" x14ac:dyDescent="0.25">
      <c r="A42" s="35">
        <v>10</v>
      </c>
      <c r="B42" s="209" t="s">
        <v>22</v>
      </c>
      <c r="C42" s="209"/>
      <c r="D42" s="189" t="str">
        <f>Реестр!K3</f>
        <v>Не предусмотрено (УПН)</v>
      </c>
      <c r="E42" s="189"/>
    </row>
    <row r="43" spans="1:5" x14ac:dyDescent="0.2">
      <c r="A43" s="7"/>
      <c r="D43" s="203"/>
      <c r="E43" s="203"/>
    </row>
    <row r="49" spans="1:5" ht="15" x14ac:dyDescent="0.25">
      <c r="A49" s="11" t="str">
        <f>Name2</f>
        <v>Баширова Б.Б.</v>
      </c>
    </row>
    <row r="50" spans="1:5" ht="15" x14ac:dyDescent="0.25">
      <c r="A50" s="11" t="str">
        <f>Position2</f>
        <v>Главный бухгалтер</v>
      </c>
      <c r="D50" s="9"/>
      <c r="E50" s="9"/>
    </row>
  </sheetData>
  <sheetProtection algorithmName="SHA-512" hashValue="1lyQo18m9kRCDRYUpFksWlWZeL2YSCzuLQXp2aQiDdLE0arEp1l6jCZ8XItuZoZRN+e9XlPSz5BRuus+Mfjayg==" saltValue="n0oIWly0kM7p7RqjD4YWoA==" spinCount="100000" sheet="1" objects="1" scenarios="1"/>
  <mergeCells count="17">
    <mergeCell ref="B36:C36"/>
    <mergeCell ref="D43:E43"/>
    <mergeCell ref="A13:E13"/>
    <mergeCell ref="A14:E14"/>
    <mergeCell ref="A1:E1"/>
    <mergeCell ref="D36:E36"/>
    <mergeCell ref="D38:E38"/>
    <mergeCell ref="D40:E40"/>
    <mergeCell ref="D42:E42"/>
    <mergeCell ref="B42:C42"/>
    <mergeCell ref="C21:E21"/>
    <mergeCell ref="C23:E23"/>
    <mergeCell ref="C25:E25"/>
    <mergeCell ref="C29:E29"/>
    <mergeCell ref="C31:E31"/>
    <mergeCell ref="B33:E33"/>
    <mergeCell ref="B34:C34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  <headerFooter>
    <oddFooter>&amp;L&amp;"Arial,обычный"&amp;8www.finex.uz
facebook.com/FinexAccounting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О шаблоне</vt:lpstr>
      <vt:lpstr>Реестр</vt:lpstr>
      <vt:lpstr>1. Приказ</vt:lpstr>
      <vt:lpstr>2. Программа</vt:lpstr>
      <vt:lpstr>3. Смета</vt:lpstr>
      <vt:lpstr>4. Отчет</vt:lpstr>
      <vt:lpstr>5. Акт</vt:lpstr>
      <vt:lpstr>Abrv</vt:lpstr>
      <vt:lpstr>City</vt:lpstr>
      <vt:lpstr>Company</vt:lpstr>
      <vt:lpstr>Date</vt:lpstr>
      <vt:lpstr>Name1</vt:lpstr>
      <vt:lpstr>Name2</vt:lpstr>
      <vt:lpstr>Name3</vt:lpstr>
      <vt:lpstr>Number</vt:lpstr>
      <vt:lpstr>Position1</vt:lpstr>
      <vt:lpstr>Position2</vt:lpstr>
      <vt:lpstr>Position3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</dc:creator>
  <cp:lastModifiedBy>XE</cp:lastModifiedBy>
  <cp:lastPrinted>2017-06-17T16:43:08Z</cp:lastPrinted>
  <dcterms:created xsi:type="dcterms:W3CDTF">2017-06-12T14:04:03Z</dcterms:created>
  <dcterms:modified xsi:type="dcterms:W3CDTF">2017-06-17T17:21:57Z</dcterms:modified>
</cp:coreProperties>
</file>